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ables/table2.xml" ContentType="application/vnd.openxmlformats-officedocument.spreadsheetml.table+xml"/>
  <Override PartName="/xl/comments2.xml" ContentType="application/vnd.openxmlformats-officedocument.spreadsheetml.comments+xml"/>
  <Override PartName="/xl/tables/table3.xml" ContentType="application/vnd.openxmlformats-officedocument.spreadsheetml.table+xml"/>
  <Override PartName="/xl/comments3.xml" ContentType="application/vnd.openxmlformats-officedocument.spreadsheetml.comments+xml"/>
  <Override PartName="/xl/tables/table4.xml" ContentType="application/vnd.openxmlformats-officedocument.spreadsheetml.table+xml"/>
  <Override PartName="/xl/comments4.xml" ContentType="application/vnd.openxmlformats-officedocument.spreadsheetml.comments+xml"/>
  <Override PartName="/xl/tables/table5.xml" ContentType="application/vnd.openxmlformats-officedocument.spreadsheetml.table+xml"/>
  <Override PartName="/xl/comments5.xml" ContentType="application/vnd.openxmlformats-officedocument.spreadsheetml.comments+xml"/>
  <Override PartName="/xl/tables/table6.xml" ContentType="application/vnd.openxmlformats-officedocument.spreadsheetml.table+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workbookProtection workbookAlgorithmName="SHA-512" workbookHashValue="Hh7atZX7skLAaeYm+Xjk9m53F0nPk2Pc94KU48ogxLN53OQbg1AwH4qzlT9GqjMM1eBtHXksyRBPkgjsq4ZXEw==" workbookSaltValue="/IHCV/Bv9RbCVrADpCgagw==" workbookSpinCount="100000" lockStructure="1"/>
  <bookViews>
    <workbookView xWindow="480" yWindow="315" windowWidth="18195" windowHeight="11580" tabRatio="844" firstSheet="1" activeTab="1"/>
  </bookViews>
  <sheets>
    <sheet name="AAAL Survey - All Inst (All)" sheetId="30" state="hidden" r:id="rId1"/>
    <sheet name="AAAL Survey - All Institutions" sheetId="12" r:id="rId2"/>
    <sheet name="AAAL Survey - FLE Below 1001" sheetId="26" r:id="rId3"/>
    <sheet name="AAAL Survey - FLE 1001-2000" sheetId="27" r:id="rId4"/>
    <sheet name="AAAL Survey - FLE 2001-5000" sheetId="28" r:id="rId5"/>
    <sheet name="AAAL Survey - FLE Above 5000" sheetId="29" r:id="rId6"/>
  </sheets>
  <calcPr calcId="152511"/>
</workbook>
</file>

<file path=xl/calcChain.xml><?xml version="1.0" encoding="utf-8"?>
<calcChain xmlns="http://schemas.openxmlformats.org/spreadsheetml/2006/main">
  <c r="Y72" i="30" l="1"/>
  <c r="X72" i="30"/>
  <c r="W72" i="30"/>
  <c r="U72" i="30"/>
  <c r="T72" i="30"/>
  <c r="R72" i="30"/>
  <c r="P72" i="30"/>
  <c r="O72" i="30"/>
  <c r="M72" i="30"/>
  <c r="K72" i="30"/>
  <c r="J72" i="30"/>
  <c r="I72" i="30"/>
  <c r="E72" i="30"/>
  <c r="C72" i="30"/>
  <c r="B72" i="30"/>
  <c r="Y71" i="30"/>
  <c r="X71" i="30"/>
  <c r="W71" i="30"/>
  <c r="U71" i="30"/>
  <c r="T71" i="30"/>
  <c r="S71" i="30"/>
  <c r="R71" i="30"/>
  <c r="Q71" i="30"/>
  <c r="P71" i="30"/>
  <c r="O71" i="30"/>
  <c r="N71" i="30"/>
  <c r="M71" i="30"/>
  <c r="L71" i="30"/>
  <c r="K71" i="30"/>
  <c r="J71" i="30"/>
  <c r="I71" i="30"/>
  <c r="H71" i="30"/>
  <c r="G71" i="30"/>
  <c r="F71" i="30"/>
  <c r="E71" i="30"/>
  <c r="D71" i="30"/>
  <c r="C71" i="30"/>
  <c r="B71" i="30"/>
  <c r="X70" i="30"/>
  <c r="W70" i="30"/>
  <c r="U70" i="30"/>
  <c r="T70" i="30"/>
  <c r="S70" i="30"/>
  <c r="R70" i="30"/>
  <c r="P70" i="30"/>
  <c r="N70" i="30"/>
  <c r="M70" i="30"/>
  <c r="H70" i="30"/>
  <c r="G70" i="30"/>
  <c r="D70" i="30"/>
  <c r="C70" i="30"/>
  <c r="T69" i="30"/>
  <c r="Q69" i="30"/>
  <c r="L69" i="30"/>
  <c r="D69" i="30"/>
  <c r="X68" i="30"/>
  <c r="W68" i="30"/>
  <c r="U68" i="30"/>
  <c r="R68" i="30"/>
  <c r="O68" i="30"/>
  <c r="N68" i="30"/>
  <c r="M68" i="30"/>
  <c r="L68" i="30"/>
  <c r="J68" i="30"/>
  <c r="H68" i="30"/>
  <c r="F68" i="30"/>
  <c r="E68" i="30"/>
  <c r="D68" i="30"/>
  <c r="Y67" i="30"/>
  <c r="X67" i="30"/>
  <c r="W67" i="30"/>
  <c r="V67" i="30"/>
  <c r="U67" i="30"/>
  <c r="T67" i="30"/>
  <c r="S67" i="30"/>
  <c r="R67" i="30"/>
  <c r="Q67" i="30"/>
  <c r="P67" i="30"/>
  <c r="O67" i="30"/>
  <c r="N67" i="30"/>
  <c r="M67" i="30"/>
  <c r="L67" i="30"/>
  <c r="K67" i="30"/>
  <c r="J67" i="30"/>
  <c r="I67" i="30"/>
  <c r="H67" i="30"/>
  <c r="G67" i="30"/>
  <c r="F67" i="30"/>
  <c r="E67" i="30"/>
  <c r="D67" i="30"/>
  <c r="C67" i="30"/>
  <c r="B67" i="30"/>
  <c r="Y66" i="30"/>
  <c r="X66" i="30"/>
  <c r="W66" i="30"/>
  <c r="V66" i="30"/>
  <c r="U66" i="30"/>
  <c r="T66" i="30"/>
  <c r="R66" i="30"/>
  <c r="Q66" i="30"/>
  <c r="P66" i="30"/>
  <c r="O66" i="30"/>
  <c r="N66" i="30"/>
  <c r="M66" i="30"/>
  <c r="L66" i="30"/>
  <c r="K66" i="30"/>
  <c r="J66" i="30"/>
  <c r="I66" i="30"/>
  <c r="H66" i="30"/>
  <c r="G66" i="30"/>
  <c r="E66" i="30"/>
  <c r="D66" i="30"/>
  <c r="C66" i="30"/>
  <c r="B66" i="30"/>
  <c r="Y65" i="30"/>
  <c r="X65" i="30"/>
  <c r="V65" i="30"/>
  <c r="U65" i="30"/>
  <c r="T65" i="30"/>
  <c r="S65" i="30"/>
  <c r="R65" i="30"/>
  <c r="Q65" i="30"/>
  <c r="P65" i="30"/>
  <c r="O65" i="30"/>
  <c r="N65" i="30"/>
  <c r="M65" i="30"/>
  <c r="L65" i="30"/>
  <c r="K65" i="30"/>
  <c r="J65" i="30"/>
  <c r="I65" i="30"/>
  <c r="H65" i="30"/>
  <c r="G65" i="30"/>
  <c r="F65" i="30"/>
  <c r="E65" i="30"/>
  <c r="D65" i="30"/>
  <c r="C65" i="30"/>
  <c r="B65" i="30"/>
  <c r="I64" i="30"/>
  <c r="W63" i="30"/>
  <c r="V63" i="30"/>
  <c r="M63" i="30"/>
  <c r="L63" i="30"/>
  <c r="E63" i="30"/>
  <c r="D63" i="30"/>
  <c r="X61" i="30"/>
  <c r="W61" i="30"/>
  <c r="V61" i="30"/>
  <c r="U61" i="30"/>
  <c r="T61" i="30"/>
  <c r="Q61" i="30"/>
  <c r="P61" i="30"/>
  <c r="O61" i="30"/>
  <c r="N61" i="30"/>
  <c r="M61" i="30"/>
  <c r="L61" i="30"/>
  <c r="K61" i="30"/>
  <c r="J61" i="30"/>
  <c r="I61" i="30"/>
  <c r="H61" i="30"/>
  <c r="G61" i="30"/>
  <c r="F61" i="30"/>
  <c r="E61" i="30"/>
  <c r="D61" i="30"/>
  <c r="C61" i="30"/>
  <c r="B61" i="30"/>
  <c r="X60" i="30"/>
  <c r="W60" i="30"/>
  <c r="V60" i="30"/>
  <c r="U60" i="30"/>
  <c r="T60" i="30"/>
  <c r="S60" i="30"/>
  <c r="Q60" i="30"/>
  <c r="P60" i="30"/>
  <c r="O60" i="30"/>
  <c r="N60" i="30"/>
  <c r="M60" i="30"/>
  <c r="L60" i="30"/>
  <c r="K60" i="30"/>
  <c r="J60" i="30"/>
  <c r="I60" i="30"/>
  <c r="H60" i="30"/>
  <c r="G60" i="30"/>
  <c r="F60" i="30"/>
  <c r="E60" i="30"/>
  <c r="D60" i="30"/>
  <c r="C60" i="30"/>
  <c r="B60" i="30"/>
  <c r="X39" i="30"/>
  <c r="X62" i="30" s="1"/>
  <c r="W39" i="30"/>
  <c r="W62" i="30" s="1"/>
  <c r="V39" i="30"/>
  <c r="V62" i="30" s="1"/>
  <c r="U39" i="30"/>
  <c r="U63" i="30" s="1"/>
  <c r="T39" i="30"/>
  <c r="T63" i="30" s="1"/>
  <c r="Q39" i="30"/>
  <c r="Q64" i="30" s="1"/>
  <c r="P39" i="30"/>
  <c r="P62" i="30" s="1"/>
  <c r="O39" i="30"/>
  <c r="O64" i="30" s="1"/>
  <c r="N39" i="30"/>
  <c r="N64" i="30" s="1"/>
  <c r="M39" i="30"/>
  <c r="M64" i="30" s="1"/>
  <c r="L39" i="30"/>
  <c r="L64" i="30" s="1"/>
  <c r="K39" i="30"/>
  <c r="K63" i="30" s="1"/>
  <c r="J39" i="30"/>
  <c r="J63" i="30" s="1"/>
  <c r="I39" i="30"/>
  <c r="I62" i="30" s="1"/>
  <c r="H39" i="30"/>
  <c r="H64" i="30" s="1"/>
  <c r="G39" i="30"/>
  <c r="G64" i="30" s="1"/>
  <c r="F39" i="30"/>
  <c r="F64" i="30" s="1"/>
  <c r="E39" i="30"/>
  <c r="E64" i="30" s="1"/>
  <c r="D39" i="30"/>
  <c r="D64" i="30" s="1"/>
  <c r="C39" i="30"/>
  <c r="C63" i="30" s="1"/>
  <c r="B39" i="30"/>
  <c r="B63" i="30" s="1"/>
  <c r="Y33" i="30"/>
  <c r="Y69" i="30" s="1"/>
  <c r="X33" i="30"/>
  <c r="X69" i="30" s="1"/>
  <c r="W33" i="30"/>
  <c r="W69" i="30" s="1"/>
  <c r="V33" i="30"/>
  <c r="V69" i="30" s="1"/>
  <c r="U33" i="30"/>
  <c r="U69" i="30" s="1"/>
  <c r="T33" i="30"/>
  <c r="S33" i="30"/>
  <c r="S69" i="30" s="1"/>
  <c r="R33" i="30"/>
  <c r="R69" i="30" s="1"/>
  <c r="P33" i="30"/>
  <c r="P69" i="30" s="1"/>
  <c r="O33" i="30"/>
  <c r="O69" i="30" s="1"/>
  <c r="N33" i="30"/>
  <c r="N69" i="30" s="1"/>
  <c r="M33" i="30"/>
  <c r="M69" i="30" s="1"/>
  <c r="L33" i="30"/>
  <c r="K33" i="30"/>
  <c r="K69" i="30" s="1"/>
  <c r="J33" i="30"/>
  <c r="J69" i="30" s="1"/>
  <c r="I33" i="30"/>
  <c r="I69" i="30" s="1"/>
  <c r="H33" i="30"/>
  <c r="H69" i="30" s="1"/>
  <c r="G33" i="30"/>
  <c r="G69" i="30" s="1"/>
  <c r="F33" i="30"/>
  <c r="F69" i="30" s="1"/>
  <c r="E33" i="30"/>
  <c r="E69" i="30" s="1"/>
  <c r="D33" i="30"/>
  <c r="C33" i="30"/>
  <c r="C69" i="30" s="1"/>
  <c r="B33" i="30"/>
  <c r="B69" i="30" s="1"/>
  <c r="W20" i="30"/>
  <c r="W65" i="30" s="1"/>
  <c r="C62" i="30" l="1"/>
  <c r="K62" i="30"/>
  <c r="U62" i="30"/>
  <c r="F63" i="30"/>
  <c r="N63" i="30"/>
  <c r="X63" i="30"/>
  <c r="J64" i="30"/>
  <c r="U64" i="30"/>
  <c r="D62" i="30"/>
  <c r="L62" i="30"/>
  <c r="G63" i="30"/>
  <c r="O63" i="30"/>
  <c r="C64" i="30"/>
  <c r="K64" i="30"/>
  <c r="W64" i="30"/>
  <c r="B62" i="30"/>
  <c r="T62" i="30"/>
  <c r="T64" i="30"/>
  <c r="E62" i="30"/>
  <c r="M62" i="30"/>
  <c r="H63" i="30"/>
  <c r="P63" i="30"/>
  <c r="F62" i="30"/>
  <c r="N62" i="30"/>
  <c r="I63" i="30"/>
  <c r="Q63" i="30"/>
  <c r="J62" i="30"/>
  <c r="G62" i="30"/>
  <c r="O62" i="30"/>
  <c r="H62" i="30"/>
  <c r="Q62" i="30"/>
  <c r="B5" i="26"/>
  <c r="C5" i="26"/>
  <c r="D5" i="26"/>
  <c r="E5" i="26"/>
  <c r="F5" i="26"/>
  <c r="G5" i="26"/>
  <c r="H5" i="26"/>
  <c r="B7" i="26"/>
  <c r="C7" i="26"/>
  <c r="D7" i="26"/>
  <c r="E7" i="26"/>
  <c r="F7" i="26"/>
  <c r="G7" i="26"/>
  <c r="H7" i="26"/>
  <c r="B8" i="26"/>
  <c r="C8" i="26"/>
  <c r="D8" i="26"/>
  <c r="E8" i="26"/>
  <c r="F8" i="26"/>
  <c r="G8" i="26"/>
  <c r="H8" i="26"/>
  <c r="B10" i="26"/>
  <c r="C10" i="26"/>
  <c r="D10" i="26"/>
  <c r="E10" i="26"/>
  <c r="F10" i="26"/>
  <c r="G10" i="26"/>
  <c r="H10" i="26"/>
  <c r="B11" i="26"/>
  <c r="C11" i="26"/>
  <c r="D11" i="26"/>
  <c r="E11" i="26"/>
  <c r="F11" i="26"/>
  <c r="G11" i="26"/>
  <c r="H11" i="26"/>
  <c r="B12" i="26"/>
  <c r="C12" i="26"/>
  <c r="D12" i="26"/>
  <c r="E12" i="26"/>
  <c r="F12" i="26"/>
  <c r="G12" i="26"/>
  <c r="H12" i="26"/>
  <c r="B13" i="26"/>
  <c r="C13" i="26"/>
  <c r="D13" i="26"/>
  <c r="E13" i="26"/>
  <c r="F13" i="26"/>
  <c r="G13" i="26"/>
  <c r="H13" i="26"/>
  <c r="B14" i="26"/>
  <c r="C14" i="26"/>
  <c r="D14" i="26"/>
  <c r="E14" i="26"/>
  <c r="F14" i="26"/>
  <c r="G14" i="26"/>
  <c r="H14" i="26"/>
  <c r="B17" i="26"/>
  <c r="C17" i="26"/>
  <c r="D17" i="26"/>
  <c r="E17" i="26"/>
  <c r="F17" i="26"/>
  <c r="G17" i="26"/>
  <c r="H17" i="26"/>
  <c r="B18" i="26"/>
  <c r="C18" i="26"/>
  <c r="D18" i="26"/>
  <c r="E18" i="26"/>
  <c r="F18" i="26"/>
  <c r="G18" i="26"/>
  <c r="H18" i="26"/>
  <c r="B19" i="26"/>
  <c r="C19" i="26"/>
  <c r="D19" i="26"/>
  <c r="E19" i="26"/>
  <c r="F19" i="26"/>
  <c r="G19" i="26"/>
  <c r="H19" i="26"/>
  <c r="B20" i="26"/>
  <c r="C20" i="26"/>
  <c r="D20" i="26"/>
  <c r="E20" i="26"/>
  <c r="F20" i="26"/>
  <c r="G20" i="26"/>
  <c r="H20" i="26"/>
  <c r="B21" i="26"/>
  <c r="C21" i="26"/>
  <c r="D21" i="26"/>
  <c r="E21" i="26"/>
  <c r="F21" i="26"/>
  <c r="G21" i="26"/>
  <c r="H21" i="26"/>
  <c r="B22" i="26"/>
  <c r="C22" i="26"/>
  <c r="D22" i="26"/>
  <c r="E22" i="26"/>
  <c r="F22" i="26"/>
  <c r="G22" i="26"/>
  <c r="H22" i="26"/>
  <c r="B23" i="26"/>
  <c r="C23" i="26"/>
  <c r="D23" i="26"/>
  <c r="E23" i="26"/>
  <c r="F23" i="26"/>
  <c r="G23" i="26"/>
  <c r="H23" i="26"/>
  <c r="B24" i="26"/>
  <c r="C24" i="26"/>
  <c r="D24" i="26"/>
  <c r="E24" i="26"/>
  <c r="F24" i="26"/>
  <c r="G24" i="26"/>
  <c r="H24" i="26"/>
  <c r="B25" i="26"/>
  <c r="C25" i="26"/>
  <c r="D25" i="26"/>
  <c r="E25" i="26"/>
  <c r="F25" i="26"/>
  <c r="G25" i="26"/>
  <c r="H25" i="26"/>
  <c r="B27" i="26"/>
  <c r="C27" i="26"/>
  <c r="D27" i="26"/>
  <c r="E27" i="26"/>
  <c r="F27" i="26"/>
  <c r="G27" i="26"/>
  <c r="H27" i="26"/>
  <c r="B28" i="26"/>
  <c r="C28" i="26"/>
  <c r="D28" i="26"/>
  <c r="E28" i="26"/>
  <c r="F28" i="26"/>
  <c r="G28" i="26"/>
  <c r="H28" i="26"/>
  <c r="B30" i="26"/>
  <c r="C30" i="26"/>
  <c r="D30" i="26"/>
  <c r="E30" i="26"/>
  <c r="F30" i="26"/>
  <c r="G30" i="26"/>
  <c r="H30" i="26"/>
  <c r="B31" i="26"/>
  <c r="C31" i="26"/>
  <c r="D31" i="26"/>
  <c r="E31" i="26"/>
  <c r="F31" i="26"/>
  <c r="G31" i="26"/>
  <c r="H31" i="26"/>
  <c r="B32" i="26"/>
  <c r="C32" i="26"/>
  <c r="D32" i="26"/>
  <c r="E32" i="26"/>
  <c r="F32" i="26"/>
  <c r="G32" i="26"/>
  <c r="H32" i="26"/>
  <c r="B36" i="26"/>
  <c r="C36" i="26"/>
  <c r="D36" i="26"/>
  <c r="E36" i="26"/>
  <c r="F36" i="26"/>
  <c r="G36" i="26"/>
  <c r="H36" i="26"/>
  <c r="B37" i="26"/>
  <c r="C37" i="26"/>
  <c r="D37" i="26"/>
  <c r="E37" i="26"/>
  <c r="F37" i="26"/>
  <c r="G37" i="26"/>
  <c r="H37" i="26"/>
  <c r="B38" i="26"/>
  <c r="C38" i="26"/>
  <c r="D38" i="26"/>
  <c r="E38" i="26"/>
  <c r="F38" i="26"/>
  <c r="G38" i="26"/>
  <c r="H38" i="26"/>
  <c r="H39" i="26"/>
  <c r="B40" i="26"/>
  <c r="C40" i="26"/>
  <c r="D40" i="26"/>
  <c r="E40" i="26"/>
  <c r="F40" i="26"/>
  <c r="G40" i="26"/>
  <c r="H40" i="26"/>
  <c r="B41" i="26"/>
  <c r="C41" i="26"/>
  <c r="D41" i="26"/>
  <c r="E41" i="26"/>
  <c r="F41" i="26"/>
  <c r="G41" i="26"/>
  <c r="H41" i="26"/>
  <c r="B43" i="26"/>
  <c r="C43" i="26"/>
  <c r="D43" i="26"/>
  <c r="E43" i="26"/>
  <c r="F43" i="26"/>
  <c r="G43" i="26"/>
  <c r="H43" i="26"/>
  <c r="B45" i="26"/>
  <c r="C45" i="26"/>
  <c r="D45" i="26"/>
  <c r="E45" i="26"/>
  <c r="F45" i="26"/>
  <c r="G45" i="26"/>
  <c r="H45" i="26"/>
  <c r="B46" i="26"/>
  <c r="C46" i="26"/>
  <c r="D46" i="26"/>
  <c r="E46" i="26"/>
  <c r="F46" i="26"/>
  <c r="G46" i="26"/>
  <c r="H46" i="26"/>
  <c r="B48" i="26"/>
  <c r="C48" i="26"/>
  <c r="D48" i="26"/>
  <c r="E48" i="26"/>
  <c r="F48" i="26"/>
  <c r="G48" i="26"/>
  <c r="H48" i="26"/>
  <c r="B49" i="26"/>
  <c r="C49" i="26"/>
  <c r="D49" i="26"/>
  <c r="E49" i="26"/>
  <c r="F49" i="26"/>
  <c r="G49" i="26"/>
  <c r="H49" i="26"/>
  <c r="B50" i="26"/>
  <c r="C50" i="26"/>
  <c r="D50" i="26"/>
  <c r="E50" i="26"/>
  <c r="F50" i="26"/>
  <c r="G50" i="26"/>
  <c r="H50" i="26"/>
  <c r="B52" i="26"/>
  <c r="C52" i="26"/>
  <c r="D52" i="26"/>
  <c r="E52" i="26"/>
  <c r="F52" i="26"/>
  <c r="G52" i="26"/>
  <c r="H52" i="26"/>
  <c r="B53" i="26"/>
  <c r="C53" i="26"/>
  <c r="D53" i="26"/>
  <c r="E53" i="26"/>
  <c r="F53" i="26"/>
  <c r="G53" i="26"/>
  <c r="H53" i="26"/>
  <c r="B54" i="26"/>
  <c r="C54" i="26"/>
  <c r="D54" i="26"/>
  <c r="E54" i="26"/>
  <c r="F54" i="26"/>
  <c r="G54" i="26"/>
  <c r="H54" i="26"/>
  <c r="B56" i="26"/>
  <c r="C56" i="26"/>
  <c r="D56" i="26"/>
  <c r="E56" i="26"/>
  <c r="F56" i="26"/>
  <c r="G56" i="26"/>
  <c r="H56" i="26"/>
  <c r="B57" i="26"/>
  <c r="C57" i="26"/>
  <c r="D57" i="26"/>
  <c r="E57" i="26"/>
  <c r="F57" i="26"/>
  <c r="G57" i="26"/>
  <c r="H57" i="26"/>
  <c r="B58" i="26"/>
  <c r="C58" i="26"/>
  <c r="D58" i="26"/>
  <c r="E58" i="26"/>
  <c r="F58" i="26"/>
  <c r="G58" i="26"/>
  <c r="H58" i="26"/>
  <c r="H60" i="26"/>
  <c r="H61" i="26"/>
  <c r="H62" i="26"/>
  <c r="H63" i="26"/>
  <c r="B64" i="26"/>
  <c r="G64" i="26"/>
  <c r="H64" i="26"/>
  <c r="D66" i="26"/>
  <c r="B68" i="26"/>
  <c r="C68" i="26"/>
  <c r="F68" i="26"/>
  <c r="G68" i="26"/>
  <c r="H68" i="26"/>
  <c r="B70" i="26"/>
  <c r="D70" i="26"/>
  <c r="E70" i="26"/>
  <c r="G70" i="26"/>
  <c r="H70" i="26"/>
  <c r="G71" i="26"/>
  <c r="D72" i="26"/>
  <c r="G72" i="26"/>
  <c r="H4" i="26"/>
  <c r="G4" i="26"/>
  <c r="F4" i="26"/>
  <c r="E4" i="26"/>
  <c r="D4" i="26"/>
  <c r="C4" i="26"/>
  <c r="B4" i="26"/>
  <c r="B5" i="27"/>
  <c r="C5" i="27"/>
  <c r="D5" i="27"/>
  <c r="E5" i="27"/>
  <c r="F5" i="27"/>
  <c r="B6" i="27"/>
  <c r="C6" i="27"/>
  <c r="D6" i="27"/>
  <c r="E6" i="27"/>
  <c r="F6" i="27"/>
  <c r="B7" i="27"/>
  <c r="C7" i="27"/>
  <c r="D7" i="27"/>
  <c r="E7" i="27"/>
  <c r="F7" i="27"/>
  <c r="B8" i="27"/>
  <c r="C8" i="27"/>
  <c r="D8" i="27"/>
  <c r="E8" i="27"/>
  <c r="F8" i="27"/>
  <c r="B9" i="27"/>
  <c r="C9" i="27"/>
  <c r="D9" i="27"/>
  <c r="E9" i="27"/>
  <c r="F9" i="27"/>
  <c r="B10" i="27"/>
  <c r="C10" i="27"/>
  <c r="D10" i="27"/>
  <c r="E10" i="27"/>
  <c r="F10" i="27"/>
  <c r="B11" i="27"/>
  <c r="C11" i="27"/>
  <c r="D11" i="27"/>
  <c r="E11" i="27"/>
  <c r="F11" i="27"/>
  <c r="B12" i="27"/>
  <c r="C12" i="27"/>
  <c r="D12" i="27"/>
  <c r="E12" i="27"/>
  <c r="F12" i="27"/>
  <c r="B13" i="27"/>
  <c r="C13" i="27"/>
  <c r="D13" i="27"/>
  <c r="E13" i="27"/>
  <c r="F13" i="27"/>
  <c r="B14" i="27"/>
  <c r="C14" i="27"/>
  <c r="D14" i="27"/>
  <c r="E14" i="27"/>
  <c r="F14" i="27"/>
  <c r="B17" i="27"/>
  <c r="C17" i="27"/>
  <c r="D17" i="27"/>
  <c r="E17" i="27"/>
  <c r="F17" i="27"/>
  <c r="B18" i="27"/>
  <c r="C18" i="27"/>
  <c r="D18" i="27"/>
  <c r="E18" i="27"/>
  <c r="F18" i="27"/>
  <c r="B19" i="27"/>
  <c r="C19" i="27"/>
  <c r="D19" i="27"/>
  <c r="E19" i="27"/>
  <c r="F19" i="27"/>
  <c r="B20" i="27"/>
  <c r="C20" i="27"/>
  <c r="D20" i="27"/>
  <c r="E20" i="27"/>
  <c r="F20" i="27"/>
  <c r="B21" i="27"/>
  <c r="C21" i="27"/>
  <c r="D21" i="27"/>
  <c r="E21" i="27"/>
  <c r="F21" i="27"/>
  <c r="B22" i="27"/>
  <c r="C22" i="27"/>
  <c r="D22" i="27"/>
  <c r="E22" i="27"/>
  <c r="F22" i="27"/>
  <c r="B23" i="27"/>
  <c r="C23" i="27"/>
  <c r="D23" i="27"/>
  <c r="E23" i="27"/>
  <c r="F23" i="27"/>
  <c r="B24" i="27"/>
  <c r="C24" i="27"/>
  <c r="D24" i="27"/>
  <c r="E24" i="27"/>
  <c r="F24" i="27"/>
  <c r="B25" i="27"/>
  <c r="C25" i="27"/>
  <c r="D25" i="27"/>
  <c r="E25" i="27"/>
  <c r="F25" i="27"/>
  <c r="B27" i="27"/>
  <c r="C27" i="27"/>
  <c r="D27" i="27"/>
  <c r="E27" i="27"/>
  <c r="F27" i="27"/>
  <c r="B28" i="27"/>
  <c r="C28" i="27"/>
  <c r="D28" i="27"/>
  <c r="E28" i="27"/>
  <c r="F28" i="27"/>
  <c r="B30" i="27"/>
  <c r="C30" i="27"/>
  <c r="D30" i="27"/>
  <c r="E30" i="27"/>
  <c r="F30" i="27"/>
  <c r="B31" i="27"/>
  <c r="C31" i="27"/>
  <c r="D31" i="27"/>
  <c r="E31" i="27"/>
  <c r="F31" i="27"/>
  <c r="B32" i="27"/>
  <c r="C32" i="27"/>
  <c r="D32" i="27"/>
  <c r="E32" i="27"/>
  <c r="F32" i="27"/>
  <c r="E33" i="27"/>
  <c r="B36" i="27"/>
  <c r="C36" i="27"/>
  <c r="D36" i="27"/>
  <c r="E36" i="27"/>
  <c r="F36" i="27"/>
  <c r="B37" i="27"/>
  <c r="C37" i="27"/>
  <c r="D37" i="27"/>
  <c r="E37" i="27"/>
  <c r="F37" i="27"/>
  <c r="B38" i="27"/>
  <c r="C38" i="27"/>
  <c r="D38" i="27"/>
  <c r="E38" i="27"/>
  <c r="F38" i="27"/>
  <c r="F39" i="27"/>
  <c r="B40" i="27"/>
  <c r="C40" i="27"/>
  <c r="D40" i="27"/>
  <c r="E40" i="27"/>
  <c r="F40" i="27"/>
  <c r="B41" i="27"/>
  <c r="C41" i="27"/>
  <c r="D41" i="27"/>
  <c r="E41" i="27"/>
  <c r="F41" i="27"/>
  <c r="B43" i="27"/>
  <c r="C43" i="27"/>
  <c r="D43" i="27"/>
  <c r="E43" i="27"/>
  <c r="F43" i="27"/>
  <c r="B45" i="27"/>
  <c r="C45" i="27"/>
  <c r="D45" i="27"/>
  <c r="E45" i="27"/>
  <c r="F45" i="27"/>
  <c r="B46" i="27"/>
  <c r="C46" i="27"/>
  <c r="D46" i="27"/>
  <c r="E46" i="27"/>
  <c r="F46" i="27"/>
  <c r="B48" i="27"/>
  <c r="C48" i="27"/>
  <c r="D48" i="27"/>
  <c r="E48" i="27"/>
  <c r="F48" i="27"/>
  <c r="B49" i="27"/>
  <c r="C49" i="27"/>
  <c r="D49" i="27"/>
  <c r="E49" i="27"/>
  <c r="F49" i="27"/>
  <c r="B50" i="27"/>
  <c r="C50" i="27"/>
  <c r="D50" i="27"/>
  <c r="E50" i="27"/>
  <c r="F50" i="27"/>
  <c r="B52" i="27"/>
  <c r="C52" i="27"/>
  <c r="D52" i="27"/>
  <c r="E52" i="27"/>
  <c r="F52" i="27"/>
  <c r="B53" i="27"/>
  <c r="C53" i="27"/>
  <c r="D53" i="27"/>
  <c r="E53" i="27"/>
  <c r="F53" i="27"/>
  <c r="B54" i="27"/>
  <c r="C54" i="27"/>
  <c r="D54" i="27"/>
  <c r="E54" i="27"/>
  <c r="F54" i="27"/>
  <c r="B56" i="27"/>
  <c r="C56" i="27"/>
  <c r="D56" i="27"/>
  <c r="E56" i="27"/>
  <c r="F56" i="27"/>
  <c r="B57" i="27"/>
  <c r="C57" i="27"/>
  <c r="D57" i="27"/>
  <c r="E57" i="27"/>
  <c r="F57" i="27"/>
  <c r="B58" i="27"/>
  <c r="C58" i="27"/>
  <c r="D58" i="27"/>
  <c r="E58" i="27"/>
  <c r="F58" i="27"/>
  <c r="F60" i="27"/>
  <c r="F61" i="27"/>
  <c r="F62" i="27"/>
  <c r="F63" i="27"/>
  <c r="F64" i="27"/>
  <c r="B68" i="27"/>
  <c r="D68" i="27"/>
  <c r="E68" i="27"/>
  <c r="D70" i="27"/>
  <c r="E70" i="27"/>
  <c r="B72" i="27"/>
  <c r="C72" i="27"/>
  <c r="E72" i="27"/>
  <c r="F4" i="27"/>
  <c r="E4" i="27"/>
  <c r="C4" i="27"/>
  <c r="D4" i="27"/>
  <c r="B4" i="27"/>
  <c r="B4" i="28"/>
  <c r="C4" i="28"/>
  <c r="D4" i="28"/>
  <c r="E4" i="28"/>
  <c r="B5" i="28"/>
  <c r="C5" i="28"/>
  <c r="D5" i="28"/>
  <c r="E5" i="28"/>
  <c r="B7" i="28"/>
  <c r="C7" i="28"/>
  <c r="D7" i="28"/>
  <c r="E7" i="28"/>
  <c r="B8" i="28"/>
  <c r="C8" i="28"/>
  <c r="D8" i="28"/>
  <c r="E8" i="28"/>
  <c r="B10" i="28"/>
  <c r="C10" i="28"/>
  <c r="D10" i="28"/>
  <c r="E10" i="28"/>
  <c r="B11" i="28"/>
  <c r="C11" i="28"/>
  <c r="D11" i="28"/>
  <c r="E11" i="28"/>
  <c r="B12" i="28"/>
  <c r="C12" i="28"/>
  <c r="D12" i="28"/>
  <c r="E12" i="28"/>
  <c r="B13" i="28"/>
  <c r="C13" i="28"/>
  <c r="D13" i="28"/>
  <c r="E13" i="28"/>
  <c r="B14" i="28"/>
  <c r="C14" i="28"/>
  <c r="D14" i="28"/>
  <c r="E14" i="28"/>
  <c r="B17" i="28"/>
  <c r="C17" i="28"/>
  <c r="D17" i="28"/>
  <c r="E17" i="28"/>
  <c r="B18" i="28"/>
  <c r="C18" i="28"/>
  <c r="D18" i="28"/>
  <c r="E18" i="28"/>
  <c r="B19" i="28"/>
  <c r="C19" i="28"/>
  <c r="D19" i="28"/>
  <c r="E19" i="28"/>
  <c r="B20" i="28"/>
  <c r="C20" i="28"/>
  <c r="D20" i="28"/>
  <c r="E20" i="28"/>
  <c r="B21" i="28"/>
  <c r="C21" i="28"/>
  <c r="D21" i="28"/>
  <c r="E21" i="28"/>
  <c r="B22" i="28"/>
  <c r="C22" i="28"/>
  <c r="D22" i="28"/>
  <c r="E22" i="28"/>
  <c r="B23" i="28"/>
  <c r="C23" i="28"/>
  <c r="D23" i="28"/>
  <c r="E23" i="28"/>
  <c r="B24" i="28"/>
  <c r="C24" i="28"/>
  <c r="D24" i="28"/>
  <c r="E24" i="28"/>
  <c r="B25" i="28"/>
  <c r="C25" i="28"/>
  <c r="D25" i="28"/>
  <c r="E25" i="28"/>
  <c r="B27" i="28"/>
  <c r="C27" i="28"/>
  <c r="D27" i="28"/>
  <c r="E27" i="28"/>
  <c r="B28" i="28"/>
  <c r="C28" i="28"/>
  <c r="D28" i="28"/>
  <c r="E28" i="28"/>
  <c r="B30" i="28"/>
  <c r="C30" i="28"/>
  <c r="D30" i="28"/>
  <c r="E30" i="28"/>
  <c r="B31" i="28"/>
  <c r="C31" i="28"/>
  <c r="D31" i="28"/>
  <c r="E31" i="28"/>
  <c r="B32" i="28"/>
  <c r="C32" i="28"/>
  <c r="D32" i="28"/>
  <c r="E32" i="28"/>
  <c r="B36" i="28"/>
  <c r="C36" i="28"/>
  <c r="D36" i="28"/>
  <c r="E36" i="28"/>
  <c r="B37" i="28"/>
  <c r="C37" i="28"/>
  <c r="D37" i="28"/>
  <c r="E37" i="28"/>
  <c r="B38" i="28"/>
  <c r="C38" i="28"/>
  <c r="D38" i="28"/>
  <c r="E38" i="28"/>
  <c r="B40" i="28"/>
  <c r="C40" i="28"/>
  <c r="D40" i="28"/>
  <c r="E40" i="28"/>
  <c r="B41" i="28"/>
  <c r="C41" i="28"/>
  <c r="D41" i="28"/>
  <c r="E41" i="28"/>
  <c r="B43" i="28"/>
  <c r="C43" i="28"/>
  <c r="D43" i="28"/>
  <c r="E43" i="28"/>
  <c r="B45" i="28"/>
  <c r="C45" i="28"/>
  <c r="D45" i="28"/>
  <c r="E45" i="28"/>
  <c r="B46" i="28"/>
  <c r="C46" i="28"/>
  <c r="D46" i="28"/>
  <c r="E46" i="28"/>
  <c r="B48" i="28"/>
  <c r="C48" i="28"/>
  <c r="D48" i="28"/>
  <c r="E48" i="28"/>
  <c r="B49" i="28"/>
  <c r="C49" i="28"/>
  <c r="D49" i="28"/>
  <c r="E49" i="28"/>
  <c r="B50" i="28"/>
  <c r="C50" i="28"/>
  <c r="D50" i="28"/>
  <c r="E50" i="28"/>
  <c r="B52" i="28"/>
  <c r="C52" i="28"/>
  <c r="D52" i="28"/>
  <c r="E52" i="28"/>
  <c r="B53" i="28"/>
  <c r="C53" i="28"/>
  <c r="D53" i="28"/>
  <c r="E53" i="28"/>
  <c r="B54" i="28"/>
  <c r="C54" i="28"/>
  <c r="D54" i="28"/>
  <c r="E54" i="28"/>
  <c r="B56" i="28"/>
  <c r="C56" i="28"/>
  <c r="D56" i="28"/>
  <c r="E56" i="28"/>
  <c r="B57" i="28"/>
  <c r="C57" i="28"/>
  <c r="D57" i="28"/>
  <c r="E57" i="28"/>
  <c r="B58" i="28"/>
  <c r="C58" i="28"/>
  <c r="D58" i="28"/>
  <c r="E58" i="28"/>
  <c r="D64" i="28"/>
  <c r="B68" i="28"/>
  <c r="D68" i="28"/>
  <c r="B70" i="28"/>
  <c r="E72" i="29"/>
  <c r="D72" i="29"/>
  <c r="F70" i="29"/>
  <c r="D70" i="29"/>
  <c r="H64" i="29"/>
  <c r="H58" i="29"/>
  <c r="G58" i="29"/>
  <c r="F58" i="29"/>
  <c r="E58" i="29"/>
  <c r="D58" i="29"/>
  <c r="H57" i="29"/>
  <c r="G57" i="29"/>
  <c r="F57" i="29"/>
  <c r="E57" i="29"/>
  <c r="D57" i="29"/>
  <c r="H56" i="29"/>
  <c r="G56" i="29"/>
  <c r="F56" i="29"/>
  <c r="E56" i="29"/>
  <c r="D56" i="29"/>
  <c r="H54" i="29"/>
  <c r="G54" i="29"/>
  <c r="F54" i="29"/>
  <c r="E54" i="29"/>
  <c r="D54" i="29"/>
  <c r="H53" i="29"/>
  <c r="G53" i="29"/>
  <c r="F53" i="29"/>
  <c r="E53" i="29"/>
  <c r="D53" i="29"/>
  <c r="H52" i="29"/>
  <c r="G52" i="29"/>
  <c r="F52" i="29"/>
  <c r="E52" i="29"/>
  <c r="D52" i="29"/>
  <c r="H50" i="29"/>
  <c r="G50" i="29"/>
  <c r="F50" i="29"/>
  <c r="E50" i="29"/>
  <c r="D50" i="29"/>
  <c r="H49" i="29"/>
  <c r="G49" i="29"/>
  <c r="F49" i="29"/>
  <c r="E49" i="29"/>
  <c r="D49" i="29"/>
  <c r="H48" i="29"/>
  <c r="G48" i="29"/>
  <c r="F48" i="29"/>
  <c r="E48" i="29"/>
  <c r="D48" i="29"/>
  <c r="H46" i="29"/>
  <c r="G46" i="29"/>
  <c r="F46" i="29"/>
  <c r="E46" i="29"/>
  <c r="D46" i="29"/>
  <c r="H45" i="29"/>
  <c r="G45" i="29"/>
  <c r="F45" i="29"/>
  <c r="E45" i="29"/>
  <c r="D45" i="29"/>
  <c r="H43" i="29"/>
  <c r="G43" i="29"/>
  <c r="F43" i="29"/>
  <c r="E43" i="29"/>
  <c r="D43" i="29"/>
  <c r="H41" i="29"/>
  <c r="G41" i="29"/>
  <c r="F41" i="29"/>
  <c r="E41" i="29"/>
  <c r="D41" i="29"/>
  <c r="H40" i="29"/>
  <c r="G40" i="29"/>
  <c r="F40" i="29"/>
  <c r="E40" i="29"/>
  <c r="D40" i="29"/>
  <c r="H38" i="29"/>
  <c r="G38" i="29"/>
  <c r="F38" i="29"/>
  <c r="E38" i="29"/>
  <c r="D38" i="29"/>
  <c r="H37" i="29"/>
  <c r="G37" i="29"/>
  <c r="F37" i="29"/>
  <c r="E37" i="29"/>
  <c r="D37" i="29"/>
  <c r="H36" i="29"/>
  <c r="G36" i="29"/>
  <c r="F36" i="29"/>
  <c r="E36" i="29"/>
  <c r="D36" i="29"/>
  <c r="H32" i="29"/>
  <c r="G32" i="29"/>
  <c r="F32" i="29"/>
  <c r="E32" i="29"/>
  <c r="D32" i="29"/>
  <c r="H31" i="29"/>
  <c r="G31" i="29"/>
  <c r="F31" i="29"/>
  <c r="E31" i="29"/>
  <c r="D31" i="29"/>
  <c r="H30" i="29"/>
  <c r="G30" i="29"/>
  <c r="F30" i="29"/>
  <c r="E30" i="29"/>
  <c r="D30" i="29"/>
  <c r="H28" i="29"/>
  <c r="G28" i="29"/>
  <c r="F28" i="29"/>
  <c r="E28" i="29"/>
  <c r="D28" i="29"/>
  <c r="H27" i="29"/>
  <c r="G27" i="29"/>
  <c r="F27" i="29"/>
  <c r="E27" i="29"/>
  <c r="D27" i="29"/>
  <c r="H25" i="29"/>
  <c r="G25" i="29"/>
  <c r="F25" i="29"/>
  <c r="E25" i="29"/>
  <c r="D25" i="29"/>
  <c r="H24" i="29"/>
  <c r="G24" i="29"/>
  <c r="F24" i="29"/>
  <c r="E24" i="29"/>
  <c r="D24" i="29"/>
  <c r="H23" i="29"/>
  <c r="G23" i="29"/>
  <c r="F23" i="29"/>
  <c r="E23" i="29"/>
  <c r="D23" i="29"/>
  <c r="H22" i="29"/>
  <c r="G22" i="29"/>
  <c r="F22" i="29"/>
  <c r="E22" i="29"/>
  <c r="D22" i="29"/>
  <c r="H21" i="29"/>
  <c r="G21" i="29"/>
  <c r="F21" i="29"/>
  <c r="E21" i="29"/>
  <c r="D21" i="29"/>
  <c r="H20" i="29"/>
  <c r="F20" i="29"/>
  <c r="E20" i="29"/>
  <c r="D20" i="29"/>
  <c r="H19" i="29"/>
  <c r="G19" i="29"/>
  <c r="F19" i="29"/>
  <c r="E19" i="29"/>
  <c r="D19" i="29"/>
  <c r="H18" i="29"/>
  <c r="G18" i="29"/>
  <c r="F18" i="29"/>
  <c r="E18" i="29"/>
  <c r="D18" i="29"/>
  <c r="H17" i="29"/>
  <c r="G17" i="29"/>
  <c r="F17" i="29"/>
  <c r="E17" i="29"/>
  <c r="D17" i="29"/>
  <c r="H14" i="29"/>
  <c r="G14" i="29"/>
  <c r="F14" i="29"/>
  <c r="E14" i="29"/>
  <c r="D14" i="29"/>
  <c r="H13" i="29"/>
  <c r="G13" i="29"/>
  <c r="F13" i="29"/>
  <c r="E13" i="29"/>
  <c r="D13" i="29"/>
  <c r="H12" i="29"/>
  <c r="G12" i="29"/>
  <c r="F12" i="29"/>
  <c r="E12" i="29"/>
  <c r="D12" i="29"/>
  <c r="H11" i="29"/>
  <c r="G11" i="29"/>
  <c r="F11" i="29"/>
  <c r="E11" i="29"/>
  <c r="D11" i="29"/>
  <c r="H10" i="29"/>
  <c r="G10" i="29"/>
  <c r="F10" i="29"/>
  <c r="E10" i="29"/>
  <c r="D10" i="29"/>
  <c r="H8" i="29"/>
  <c r="G8" i="29"/>
  <c r="F8" i="29"/>
  <c r="E8" i="29"/>
  <c r="D8" i="29"/>
  <c r="H7" i="29"/>
  <c r="G7" i="29"/>
  <c r="F7" i="29"/>
  <c r="E7" i="29"/>
  <c r="D7" i="29"/>
  <c r="D5" i="29"/>
  <c r="E5" i="29"/>
  <c r="F5" i="29"/>
  <c r="G5" i="29"/>
  <c r="H5" i="29"/>
  <c r="C70" i="29"/>
  <c r="C58" i="29"/>
  <c r="C57" i="29"/>
  <c r="C56" i="29"/>
  <c r="C54" i="29"/>
  <c r="C53" i="29"/>
  <c r="C52" i="29"/>
  <c r="C50" i="29"/>
  <c r="C49" i="29"/>
  <c r="C48" i="29"/>
  <c r="C46" i="29"/>
  <c r="C45" i="29"/>
  <c r="C43" i="29"/>
  <c r="C41" i="29"/>
  <c r="C40" i="29"/>
  <c r="C38" i="29"/>
  <c r="C37" i="29"/>
  <c r="C36" i="29"/>
  <c r="C32" i="29"/>
  <c r="C31" i="29"/>
  <c r="C30" i="29"/>
  <c r="C28" i="29"/>
  <c r="C27" i="29"/>
  <c r="C25" i="29"/>
  <c r="C24" i="29"/>
  <c r="C23" i="29"/>
  <c r="C22" i="29"/>
  <c r="C21" i="29"/>
  <c r="C20" i="29"/>
  <c r="C19" i="29"/>
  <c r="C18" i="29"/>
  <c r="C17" i="29"/>
  <c r="C14" i="29"/>
  <c r="C13" i="29"/>
  <c r="C12" i="29"/>
  <c r="C11" i="29"/>
  <c r="C10" i="29"/>
  <c r="C8" i="29"/>
  <c r="C7" i="29"/>
  <c r="C5" i="29"/>
  <c r="H4" i="29"/>
  <c r="G4" i="29"/>
  <c r="F4" i="29"/>
  <c r="E4" i="29"/>
  <c r="D4" i="29"/>
  <c r="C4" i="29"/>
  <c r="B72" i="29"/>
  <c r="B58" i="29"/>
  <c r="B57" i="29"/>
  <c r="B56" i="29"/>
  <c r="B54" i="29"/>
  <c r="B53" i="29"/>
  <c r="B52" i="29"/>
  <c r="B50" i="29"/>
  <c r="B49" i="29"/>
  <c r="B48" i="29"/>
  <c r="B46" i="29"/>
  <c r="B45" i="29"/>
  <c r="B43" i="29"/>
  <c r="B41" i="29"/>
  <c r="B40" i="29"/>
  <c r="B38" i="29"/>
  <c r="B37" i="29"/>
  <c r="B36" i="29"/>
  <c r="B32" i="29"/>
  <c r="B31" i="29"/>
  <c r="B30" i="29"/>
  <c r="B28" i="29"/>
  <c r="B27" i="29"/>
  <c r="B25" i="29"/>
  <c r="B24" i="29"/>
  <c r="B23" i="29"/>
  <c r="B22" i="29"/>
  <c r="B21" i="29"/>
  <c r="B20" i="29"/>
  <c r="B19" i="29"/>
  <c r="B18" i="29"/>
  <c r="B17" i="29"/>
  <c r="B14" i="29"/>
  <c r="B13" i="29"/>
  <c r="B12" i="29"/>
  <c r="B11" i="29"/>
  <c r="B10" i="29"/>
  <c r="B8" i="29"/>
  <c r="B7" i="29"/>
  <c r="B5" i="29"/>
  <c r="B4" i="29"/>
  <c r="W68" i="12"/>
  <c r="H68" i="29" s="1"/>
  <c r="V68" i="12"/>
  <c r="G68" i="29" s="1"/>
  <c r="T68" i="12"/>
  <c r="E68" i="28" s="1"/>
  <c r="R68" i="12"/>
  <c r="F68" i="27" s="1"/>
  <c r="M68" i="12"/>
  <c r="C68" i="28" s="1"/>
  <c r="N68" i="12"/>
  <c r="E68" i="29" s="1"/>
  <c r="O68" i="12"/>
  <c r="F68" i="29" s="1"/>
  <c r="L68" i="12"/>
  <c r="D68" i="29" s="1"/>
  <c r="J68" i="12"/>
  <c r="E68" i="26" s="1"/>
  <c r="H68" i="12"/>
  <c r="C68" i="27" s="1"/>
  <c r="E68" i="12"/>
  <c r="C68" i="29" s="1"/>
  <c r="F68" i="12"/>
  <c r="D68" i="26" s="1"/>
  <c r="D68" i="12"/>
  <c r="B68" i="29" s="1"/>
  <c r="C67" i="12"/>
  <c r="C67" i="26" s="1"/>
  <c r="D67" i="12"/>
  <c r="B67" i="29" s="1"/>
  <c r="E67" i="12"/>
  <c r="C67" i="29" s="1"/>
  <c r="F67" i="12"/>
  <c r="D67" i="26" s="1"/>
  <c r="G67" i="12"/>
  <c r="B67" i="27" s="1"/>
  <c r="H67" i="12"/>
  <c r="C67" i="27" s="1"/>
  <c r="I67" i="12"/>
  <c r="D67" i="27" s="1"/>
  <c r="J67" i="12"/>
  <c r="E67" i="26" s="1"/>
  <c r="K67" i="12"/>
  <c r="B67" i="28" s="1"/>
  <c r="L67" i="12"/>
  <c r="D67" i="29" s="1"/>
  <c r="M67" i="12"/>
  <c r="C67" i="28" s="1"/>
  <c r="N67" i="12"/>
  <c r="E67" i="29" s="1"/>
  <c r="O67" i="12"/>
  <c r="F67" i="29" s="1"/>
  <c r="P67" i="12"/>
  <c r="D67" i="28" s="1"/>
  <c r="Q67" i="12"/>
  <c r="E67" i="27" s="1"/>
  <c r="R67" i="12"/>
  <c r="F67" i="27" s="1"/>
  <c r="S67" i="12"/>
  <c r="F67" i="26" s="1"/>
  <c r="T67" i="12"/>
  <c r="E67" i="28" s="1"/>
  <c r="U67" i="12"/>
  <c r="G67" i="26" s="1"/>
  <c r="V67" i="12"/>
  <c r="G67" i="29" s="1"/>
  <c r="W67" i="12"/>
  <c r="H67" i="29" s="1"/>
  <c r="X67" i="12"/>
  <c r="H67" i="26" s="1"/>
  <c r="B67" i="12"/>
  <c r="B67" i="26" s="1"/>
  <c r="F60" i="12" l="1"/>
  <c r="D60" i="26" s="1"/>
  <c r="F61" i="12"/>
  <c r="D61" i="26" s="1"/>
  <c r="F65" i="12"/>
  <c r="D65" i="26" s="1"/>
  <c r="F71" i="12"/>
  <c r="D71" i="26" s="1"/>
  <c r="F39" i="12"/>
  <c r="D39" i="26" s="1"/>
  <c r="F33" i="12"/>
  <c r="D33" i="26" s="1"/>
  <c r="F64" i="12" l="1"/>
  <c r="D64" i="26" s="1"/>
  <c r="F63" i="12"/>
  <c r="D63" i="26" s="1"/>
  <c r="F62" i="12"/>
  <c r="D62" i="26" s="1"/>
  <c r="F69" i="12"/>
  <c r="D69" i="26" s="1"/>
  <c r="X72" i="12"/>
  <c r="H72" i="26" s="1"/>
  <c r="W72" i="12"/>
  <c r="H72" i="29" s="1"/>
  <c r="V72" i="12"/>
  <c r="G72" i="29" s="1"/>
  <c r="T72" i="12"/>
  <c r="E72" i="28" s="1"/>
  <c r="S72" i="12"/>
  <c r="F72" i="26" s="1"/>
  <c r="R72" i="12"/>
  <c r="F72" i="27" s="1"/>
  <c r="P72" i="12"/>
  <c r="D72" i="28" s="1"/>
  <c r="O72" i="12"/>
  <c r="F72" i="29" s="1"/>
  <c r="M72" i="12"/>
  <c r="C72" i="28" s="1"/>
  <c r="K72" i="12"/>
  <c r="B72" i="28" s="1"/>
  <c r="J72" i="12"/>
  <c r="E72" i="26" s="1"/>
  <c r="I72" i="12"/>
  <c r="D72" i="27" s="1"/>
  <c r="E72" i="12"/>
  <c r="C72" i="29" s="1"/>
  <c r="C72" i="12"/>
  <c r="C72" i="26" s="1"/>
  <c r="B72" i="12"/>
  <c r="B72" i="26" s="1"/>
  <c r="X71" i="12"/>
  <c r="H71" i="26" s="1"/>
  <c r="W71" i="12"/>
  <c r="H71" i="29" s="1"/>
  <c r="V71" i="12"/>
  <c r="G71" i="29" s="1"/>
  <c r="T71" i="12"/>
  <c r="E71" i="28" s="1"/>
  <c r="S71" i="12"/>
  <c r="F71" i="26" s="1"/>
  <c r="R71" i="12"/>
  <c r="F71" i="27" s="1"/>
  <c r="Q71" i="12"/>
  <c r="E71" i="27" s="1"/>
  <c r="P71" i="12"/>
  <c r="D71" i="28" s="1"/>
  <c r="O71" i="12"/>
  <c r="F71" i="29" s="1"/>
  <c r="N71" i="12"/>
  <c r="E71" i="29" s="1"/>
  <c r="M71" i="12"/>
  <c r="C71" i="28" s="1"/>
  <c r="L71" i="12"/>
  <c r="D71" i="29" s="1"/>
  <c r="K71" i="12"/>
  <c r="B71" i="28" s="1"/>
  <c r="J71" i="12"/>
  <c r="E71" i="26" s="1"/>
  <c r="I71" i="12"/>
  <c r="D71" i="27" s="1"/>
  <c r="H71" i="12"/>
  <c r="C71" i="27" s="1"/>
  <c r="G71" i="12"/>
  <c r="B71" i="27" s="1"/>
  <c r="E71" i="12"/>
  <c r="C71" i="29" s="1"/>
  <c r="D71" i="12"/>
  <c r="B71" i="29" s="1"/>
  <c r="C71" i="12"/>
  <c r="C71" i="26" s="1"/>
  <c r="B71" i="12"/>
  <c r="B71" i="26" s="1"/>
  <c r="W70" i="12"/>
  <c r="H70" i="29" s="1"/>
  <c r="V70" i="12"/>
  <c r="G70" i="29" s="1"/>
  <c r="T70" i="12"/>
  <c r="E70" i="28" s="1"/>
  <c r="S70" i="12"/>
  <c r="F70" i="26" s="1"/>
  <c r="R70" i="12"/>
  <c r="F70" i="27" s="1"/>
  <c r="P70" i="12"/>
  <c r="D70" i="28" s="1"/>
  <c r="N70" i="12"/>
  <c r="E70" i="29" s="1"/>
  <c r="M70" i="12"/>
  <c r="C70" i="28" s="1"/>
  <c r="H70" i="12"/>
  <c r="C70" i="27" s="1"/>
  <c r="G70" i="12"/>
  <c r="B70" i="27" s="1"/>
  <c r="D70" i="12"/>
  <c r="B70" i="29" s="1"/>
  <c r="C70" i="12"/>
  <c r="C70" i="26" s="1"/>
  <c r="Q69" i="12"/>
  <c r="E69" i="27" s="1"/>
  <c r="X66" i="12"/>
  <c r="H66" i="26" s="1"/>
  <c r="W66" i="12"/>
  <c r="H66" i="29" s="1"/>
  <c r="V66" i="12"/>
  <c r="G66" i="29" s="1"/>
  <c r="U66" i="12"/>
  <c r="G66" i="26" s="1"/>
  <c r="T66" i="12"/>
  <c r="E66" i="28" s="1"/>
  <c r="S66" i="12"/>
  <c r="F66" i="26" s="1"/>
  <c r="R66" i="12"/>
  <c r="F66" i="27" s="1"/>
  <c r="Q66" i="12"/>
  <c r="E66" i="27" s="1"/>
  <c r="P66" i="12"/>
  <c r="D66" i="28" s="1"/>
  <c r="O66" i="12"/>
  <c r="F66" i="29" s="1"/>
  <c r="N66" i="12"/>
  <c r="E66" i="29" s="1"/>
  <c r="M66" i="12"/>
  <c r="C66" i="28" s="1"/>
  <c r="L66" i="12"/>
  <c r="D66" i="29" s="1"/>
  <c r="K66" i="12"/>
  <c r="B66" i="28" s="1"/>
  <c r="J66" i="12"/>
  <c r="E66" i="26" s="1"/>
  <c r="I66" i="12"/>
  <c r="D66" i="27" s="1"/>
  <c r="H66" i="12"/>
  <c r="C66" i="27" s="1"/>
  <c r="G66" i="12"/>
  <c r="B66" i="27" s="1"/>
  <c r="E66" i="12"/>
  <c r="C66" i="29" s="1"/>
  <c r="D66" i="12"/>
  <c r="B66" i="29" s="1"/>
  <c r="C66" i="12"/>
  <c r="C66" i="26" s="1"/>
  <c r="B66" i="12"/>
  <c r="B66" i="26" s="1"/>
  <c r="X65" i="12"/>
  <c r="H65" i="26" s="1"/>
  <c r="W65" i="12"/>
  <c r="H65" i="29" s="1"/>
  <c r="U65" i="12"/>
  <c r="G65" i="26" s="1"/>
  <c r="T65" i="12"/>
  <c r="E65" i="28" s="1"/>
  <c r="S65" i="12"/>
  <c r="F65" i="26" s="1"/>
  <c r="R65" i="12"/>
  <c r="F65" i="27" s="1"/>
  <c r="Q65" i="12"/>
  <c r="E65" i="27" s="1"/>
  <c r="P65" i="12"/>
  <c r="D65" i="28" s="1"/>
  <c r="O65" i="12"/>
  <c r="F65" i="29" s="1"/>
  <c r="N65" i="12"/>
  <c r="E65" i="29" s="1"/>
  <c r="M65" i="12"/>
  <c r="C65" i="28" s="1"/>
  <c r="L65" i="12"/>
  <c r="D65" i="29" s="1"/>
  <c r="K65" i="12"/>
  <c r="B65" i="28" s="1"/>
  <c r="J65" i="12"/>
  <c r="E65" i="26" s="1"/>
  <c r="I65" i="12"/>
  <c r="D65" i="27" s="1"/>
  <c r="H65" i="12"/>
  <c r="C65" i="27" s="1"/>
  <c r="G65" i="12"/>
  <c r="B65" i="27" s="1"/>
  <c r="E65" i="12"/>
  <c r="C65" i="29" s="1"/>
  <c r="D65" i="12"/>
  <c r="B65" i="29" s="1"/>
  <c r="C65" i="12"/>
  <c r="C65" i="26" s="1"/>
  <c r="B65" i="12"/>
  <c r="B65" i="26" s="1"/>
  <c r="W61" i="12"/>
  <c r="H61" i="29" s="1"/>
  <c r="V61" i="12"/>
  <c r="G61" i="29" s="1"/>
  <c r="U61" i="12"/>
  <c r="G61" i="26" s="1"/>
  <c r="T61" i="12"/>
  <c r="E61" i="28" s="1"/>
  <c r="S61" i="12"/>
  <c r="F61" i="26" s="1"/>
  <c r="Q61" i="12"/>
  <c r="E61" i="27" s="1"/>
  <c r="P61" i="12"/>
  <c r="D61" i="28" s="1"/>
  <c r="O61" i="12"/>
  <c r="F61" i="29" s="1"/>
  <c r="N61" i="12"/>
  <c r="E61" i="29" s="1"/>
  <c r="M61" i="12"/>
  <c r="C61" i="28" s="1"/>
  <c r="L61" i="12"/>
  <c r="D61" i="29" s="1"/>
  <c r="K61" i="12"/>
  <c r="B61" i="28" s="1"/>
  <c r="J61" i="12"/>
  <c r="E61" i="26" s="1"/>
  <c r="I61" i="12"/>
  <c r="D61" i="27" s="1"/>
  <c r="H61" i="12"/>
  <c r="C61" i="27" s="1"/>
  <c r="G61" i="12"/>
  <c r="B61" i="27" s="1"/>
  <c r="E61" i="12"/>
  <c r="C61" i="29" s="1"/>
  <c r="D61" i="12"/>
  <c r="B61" i="29" s="1"/>
  <c r="C61" i="12"/>
  <c r="C61" i="26" s="1"/>
  <c r="B61" i="12"/>
  <c r="B61" i="26" s="1"/>
  <c r="W60" i="12"/>
  <c r="H60" i="29" s="1"/>
  <c r="V60" i="12"/>
  <c r="G60" i="29" s="1"/>
  <c r="U60" i="12"/>
  <c r="G60" i="26" s="1"/>
  <c r="T60" i="12"/>
  <c r="E60" i="28" s="1"/>
  <c r="S60" i="12"/>
  <c r="F60" i="26" s="1"/>
  <c r="Q60" i="12"/>
  <c r="E60" i="27" s="1"/>
  <c r="P60" i="12"/>
  <c r="D60" i="28" s="1"/>
  <c r="O60" i="12"/>
  <c r="F60" i="29" s="1"/>
  <c r="N60" i="12"/>
  <c r="E60" i="29" s="1"/>
  <c r="M60" i="12"/>
  <c r="C60" i="28" s="1"/>
  <c r="L60" i="12"/>
  <c r="D60" i="29" s="1"/>
  <c r="K60" i="12"/>
  <c r="B60" i="28" s="1"/>
  <c r="J60" i="12"/>
  <c r="E60" i="26" s="1"/>
  <c r="I60" i="12"/>
  <c r="D60" i="27" s="1"/>
  <c r="H60" i="12"/>
  <c r="C60" i="27" s="1"/>
  <c r="G60" i="12"/>
  <c r="B60" i="27" s="1"/>
  <c r="E60" i="12"/>
  <c r="C60" i="29" s="1"/>
  <c r="D60" i="12"/>
  <c r="B60" i="29" s="1"/>
  <c r="C60" i="12"/>
  <c r="C60" i="26" s="1"/>
  <c r="B60" i="12"/>
  <c r="B60" i="26" s="1"/>
  <c r="W39" i="12"/>
  <c r="W62" i="12" s="1"/>
  <c r="H62" i="29" s="1"/>
  <c r="V39" i="12"/>
  <c r="U39" i="12"/>
  <c r="T39" i="12"/>
  <c r="S39" i="12"/>
  <c r="S64" i="12" s="1"/>
  <c r="F64" i="26" s="1"/>
  <c r="Q39" i="12"/>
  <c r="Q63" i="12" s="1"/>
  <c r="E63" i="27" s="1"/>
  <c r="P39" i="12"/>
  <c r="O39" i="12"/>
  <c r="N39" i="12"/>
  <c r="N62" i="12" s="1"/>
  <c r="E62" i="29" s="1"/>
  <c r="M39" i="12"/>
  <c r="L39" i="12"/>
  <c r="K39" i="12"/>
  <c r="J39" i="12"/>
  <c r="E39" i="26" s="1"/>
  <c r="I39" i="12"/>
  <c r="I62" i="12" s="1"/>
  <c r="D62" i="27" s="1"/>
  <c r="H39" i="12"/>
  <c r="G39" i="12"/>
  <c r="E39" i="12"/>
  <c r="E62" i="12" s="1"/>
  <c r="C62" i="29" s="1"/>
  <c r="D39" i="12"/>
  <c r="C39" i="12"/>
  <c r="B39" i="12"/>
  <c r="X33" i="12"/>
  <c r="W33" i="12"/>
  <c r="H33" i="29" s="1"/>
  <c r="V33" i="12"/>
  <c r="G33" i="29" s="1"/>
  <c r="U33" i="12"/>
  <c r="T33" i="12"/>
  <c r="S33" i="12"/>
  <c r="R33" i="12"/>
  <c r="P33" i="12"/>
  <c r="D33" i="28" s="1"/>
  <c r="O33" i="12"/>
  <c r="F33" i="29" s="1"/>
  <c r="N33" i="12"/>
  <c r="M33" i="12"/>
  <c r="C33" i="28" s="1"/>
  <c r="L33" i="12"/>
  <c r="K33" i="12"/>
  <c r="J33" i="12"/>
  <c r="I33" i="12"/>
  <c r="H33" i="12"/>
  <c r="C33" i="27" s="1"/>
  <c r="G33" i="12"/>
  <c r="B33" i="27" s="1"/>
  <c r="E33" i="12"/>
  <c r="D33" i="12"/>
  <c r="C33" i="12"/>
  <c r="B33" i="12"/>
  <c r="V20" i="12"/>
  <c r="B69" i="12" l="1"/>
  <c r="B69" i="26" s="1"/>
  <c r="B33" i="26"/>
  <c r="P69" i="12"/>
  <c r="D69" i="28" s="1"/>
  <c r="B63" i="12"/>
  <c r="B63" i="26" s="1"/>
  <c r="B39" i="26"/>
  <c r="J64" i="12"/>
  <c r="E64" i="26" s="1"/>
  <c r="O69" i="12"/>
  <c r="F69" i="29" s="1"/>
  <c r="D69" i="12"/>
  <c r="B69" i="29" s="1"/>
  <c r="B33" i="29"/>
  <c r="G62" i="12"/>
  <c r="B62" i="27" s="1"/>
  <c r="B39" i="27"/>
  <c r="M69" i="12"/>
  <c r="C69" i="28" s="1"/>
  <c r="P63" i="12"/>
  <c r="D63" i="28" s="1"/>
  <c r="D39" i="28"/>
  <c r="G63" i="12"/>
  <c r="B63" i="27" s="1"/>
  <c r="I63" i="12"/>
  <c r="D63" i="27" s="1"/>
  <c r="S62" i="12"/>
  <c r="F62" i="26" s="1"/>
  <c r="F39" i="26"/>
  <c r="J63" i="12"/>
  <c r="E63" i="26" s="1"/>
  <c r="V65" i="12"/>
  <c r="G65" i="29" s="1"/>
  <c r="G20" i="29"/>
  <c r="L62" i="12"/>
  <c r="D62" i="29" s="1"/>
  <c r="D39" i="29"/>
  <c r="U62" i="12"/>
  <c r="G62" i="26" s="1"/>
  <c r="G39" i="26"/>
  <c r="W69" i="12"/>
  <c r="H69" i="29" s="1"/>
  <c r="U69" i="12"/>
  <c r="G69" i="26" s="1"/>
  <c r="G33" i="26"/>
  <c r="O62" i="12"/>
  <c r="F62" i="29" s="1"/>
  <c r="F39" i="29"/>
  <c r="E69" i="12"/>
  <c r="C69" i="29" s="1"/>
  <c r="C33" i="29"/>
  <c r="N69" i="12"/>
  <c r="E69" i="29" s="1"/>
  <c r="E33" i="29"/>
  <c r="H63" i="12"/>
  <c r="C63" i="27" s="1"/>
  <c r="C39" i="27"/>
  <c r="I64" i="12"/>
  <c r="D64" i="27" s="1"/>
  <c r="D39" i="27"/>
  <c r="Q64" i="12"/>
  <c r="E64" i="27" s="1"/>
  <c r="E39" i="27"/>
  <c r="H62" i="12"/>
  <c r="C62" i="27" s="1"/>
  <c r="X69" i="12"/>
  <c r="H69" i="26" s="1"/>
  <c r="H33" i="26"/>
  <c r="I69" i="12"/>
  <c r="D69" i="27" s="1"/>
  <c r="D33" i="27"/>
  <c r="R69" i="12"/>
  <c r="F69" i="27" s="1"/>
  <c r="F33" i="27"/>
  <c r="K64" i="12"/>
  <c r="B64" i="28" s="1"/>
  <c r="B39" i="28"/>
  <c r="T62" i="12"/>
  <c r="E62" i="28" s="1"/>
  <c r="E39" i="28"/>
  <c r="J62" i="12"/>
  <c r="E62" i="26" s="1"/>
  <c r="O63" i="12"/>
  <c r="F63" i="29" s="1"/>
  <c r="V69" i="12"/>
  <c r="G69" i="29" s="1"/>
  <c r="J69" i="12"/>
  <c r="E69" i="26" s="1"/>
  <c r="E33" i="26"/>
  <c r="C62" i="12"/>
  <c r="C62" i="26" s="1"/>
  <c r="C39" i="26"/>
  <c r="K69" i="12"/>
  <c r="B69" i="28" s="1"/>
  <c r="B33" i="28"/>
  <c r="S69" i="12"/>
  <c r="F69" i="26" s="1"/>
  <c r="F33" i="26"/>
  <c r="D62" i="12"/>
  <c r="B62" i="29" s="1"/>
  <c r="B39" i="29"/>
  <c r="M62" i="12"/>
  <c r="C62" i="28" s="1"/>
  <c r="C39" i="28"/>
  <c r="V62" i="12"/>
  <c r="G62" i="29" s="1"/>
  <c r="V64" i="12"/>
  <c r="G64" i="29" s="1"/>
  <c r="G39" i="29"/>
  <c r="P62" i="12"/>
  <c r="D62" i="28" s="1"/>
  <c r="S63" i="12"/>
  <c r="F63" i="26" s="1"/>
  <c r="G69" i="12"/>
  <c r="B69" i="27" s="1"/>
  <c r="C69" i="12"/>
  <c r="C69" i="26" s="1"/>
  <c r="C33" i="26"/>
  <c r="L69" i="12"/>
  <c r="D69" i="29" s="1"/>
  <c r="D33" i="29"/>
  <c r="T69" i="12"/>
  <c r="E69" i="28" s="1"/>
  <c r="E33" i="28"/>
  <c r="E63" i="12"/>
  <c r="C63" i="29" s="1"/>
  <c r="C39" i="29"/>
  <c r="N63" i="12"/>
  <c r="E63" i="29" s="1"/>
  <c r="E39" i="29"/>
  <c r="W63" i="12"/>
  <c r="H63" i="29" s="1"/>
  <c r="H39" i="29"/>
  <c r="Q62" i="12"/>
  <c r="E62" i="27" s="1"/>
  <c r="H64" i="12"/>
  <c r="C64" i="27" s="1"/>
  <c r="H69" i="12"/>
  <c r="C69" i="27" s="1"/>
  <c r="K63" i="12"/>
  <c r="B63" i="28" s="1"/>
  <c r="C64" i="12"/>
  <c r="C64" i="26" s="1"/>
  <c r="L64" i="12"/>
  <c r="D64" i="29" s="1"/>
  <c r="B62" i="12"/>
  <c r="B62" i="26" s="1"/>
  <c r="K62" i="12"/>
  <c r="B62" i="28" s="1"/>
  <c r="C63" i="12"/>
  <c r="C63" i="26" s="1"/>
  <c r="L63" i="12"/>
  <c r="D63" i="29" s="1"/>
  <c r="D64" i="12"/>
  <c r="B64" i="29" s="1"/>
  <c r="T64" i="12"/>
  <c r="E64" i="28" s="1"/>
  <c r="D63" i="12"/>
  <c r="B63" i="29" s="1"/>
  <c r="M63" i="12"/>
  <c r="C63" i="28" s="1"/>
  <c r="T63" i="12"/>
  <c r="E63" i="28" s="1"/>
  <c r="E64" i="12"/>
  <c r="C64" i="29" s="1"/>
  <c r="N64" i="12"/>
  <c r="E64" i="29" s="1"/>
  <c r="M64" i="12"/>
  <c r="C64" i="28" s="1"/>
  <c r="U63" i="12"/>
  <c r="G63" i="26" s="1"/>
  <c r="G64" i="12"/>
  <c r="B64" i="27" s="1"/>
  <c r="O64" i="12"/>
  <c r="F64" i="29" s="1"/>
  <c r="V63" i="12"/>
  <c r="G63" i="29" s="1"/>
</calcChain>
</file>

<file path=xl/comments1.xml><?xml version="1.0" encoding="utf-8"?>
<comments xmlns="http://schemas.openxmlformats.org/spreadsheetml/2006/main">
  <authors>
    <author>Author</author>
  </authors>
  <commentList>
    <comment ref="A4" authorId="0" shapeId="0">
      <text>
        <r>
          <rPr>
            <b/>
            <sz val="9"/>
            <color indexed="81"/>
            <rFont val="Tahoma"/>
            <family val="2"/>
          </rPr>
          <t>Author:</t>
        </r>
        <r>
          <rPr>
            <sz val="9"/>
            <color indexed="81"/>
            <rFont val="Tahoma"/>
            <family val="2"/>
          </rPr>
          <t xml:space="preserve">
Number of campus libraries
 A campus library is unit of an administrative entity which has at least all of the following:
• Separate quarters
• An organized collection of library materials
• Paid staff
• Regularly scheduled hours for being open to the public
</t>
        </r>
      </text>
    </comment>
    <comment ref="A5" authorId="0" shapeId="0">
      <text>
        <r>
          <rPr>
            <b/>
            <sz val="9"/>
            <color indexed="81"/>
            <rFont val="Tahoma"/>
            <family val="2"/>
          </rPr>
          <t>Author:</t>
        </r>
        <r>
          <rPr>
            <sz val="9"/>
            <color indexed="81"/>
            <rFont val="Tahoma"/>
            <family val="2"/>
          </rPr>
          <t xml:space="preserve">
Total library area in square metres
 In order to convert measurements in square feet to one in square meters multiply the former by .0929.
Include space for books and non-book materials. Include space for storage of audiovisual equipment if control of this equipment is the library's responsibility. Include classrooms, seminar rooms and work space for library staff if these areas are considered to be part of the library's physical facilities. Include areas occupied by shelves for library materials and users of library materials.
</t>
        </r>
      </text>
    </comment>
    <comment ref="A7" authorId="0" shapeId="0">
      <text>
        <r>
          <rPr>
            <b/>
            <sz val="9"/>
            <color indexed="81"/>
            <rFont val="Tahoma"/>
            <family val="2"/>
          </rPr>
          <t>Author:</t>
        </r>
        <r>
          <rPr>
            <sz val="9"/>
            <color indexed="81"/>
            <rFont val="Tahoma"/>
            <family val="2"/>
          </rPr>
          <t xml:space="preserve">
a. Computers available for students: count any computer that can be used by a student in the library including those in classrooms or labs that are under the library’s responsibility; include stand-up OPACs and express email stations.</t>
        </r>
      </text>
    </comment>
    <comment ref="A8" authorId="0" shapeId="0">
      <text>
        <r>
          <rPr>
            <b/>
            <sz val="9"/>
            <color indexed="81"/>
            <rFont val="Tahoma"/>
            <family val="2"/>
          </rPr>
          <t>Author:</t>
        </r>
        <r>
          <rPr>
            <sz val="9"/>
            <color indexed="81"/>
            <rFont val="Tahoma"/>
            <family val="2"/>
          </rPr>
          <t xml:space="preserve">
Computing devices available for borrowing: count the number of computing devices available for borrowing (e.g. laptops, e-book readers, and tablets).
</t>
        </r>
      </text>
    </comment>
    <comment ref="A10" authorId="0" shapeId="0">
      <text>
        <r>
          <rPr>
            <b/>
            <sz val="9"/>
            <color indexed="81"/>
            <rFont val="Tahoma"/>
            <family val="2"/>
          </rPr>
          <t>Author:</t>
        </r>
        <r>
          <rPr>
            <sz val="9"/>
            <color indexed="81"/>
            <rFont val="Tahoma"/>
            <family val="2"/>
          </rPr>
          <t xml:space="preserve">
a. Classroom seats: classroom seating is any seating used for library instructional purposes and is located in the library.  
</t>
        </r>
      </text>
    </comment>
    <comment ref="A11" authorId="0" shapeId="0">
      <text>
        <r>
          <rPr>
            <b/>
            <sz val="9"/>
            <color indexed="81"/>
            <rFont val="Tahoma"/>
            <family val="2"/>
          </rPr>
          <t>Author:</t>
        </r>
        <r>
          <rPr>
            <sz val="9"/>
            <color indexed="81"/>
            <rFont val="Tahoma"/>
            <family val="2"/>
          </rPr>
          <t xml:space="preserve">
b. Group study room seats: the number of seats in the group study rooms in the library.</t>
        </r>
      </text>
    </comment>
    <comment ref="A12" authorId="0" shapeId="0">
      <text>
        <r>
          <rPr>
            <b/>
            <sz val="9"/>
            <color indexed="81"/>
            <rFont val="Tahoma"/>
            <family val="2"/>
          </rPr>
          <t>Author:</t>
        </r>
        <r>
          <rPr>
            <sz val="9"/>
            <color indexed="81"/>
            <rFont val="Tahoma"/>
            <family val="2"/>
          </rPr>
          <t xml:space="preserve">
c. Total library user seats: include all seating available for students; exclude seats in staff areas, offices, and administrative meeting rooms.  This figure includes A4a and A4 b.</t>
        </r>
      </text>
    </comment>
    <comment ref="A13" authorId="0" shapeId="0">
      <text>
        <r>
          <rPr>
            <b/>
            <sz val="9"/>
            <color indexed="81"/>
            <rFont val="Tahoma"/>
            <family val="2"/>
          </rPr>
          <t>Author:</t>
        </r>
        <r>
          <rPr>
            <sz val="9"/>
            <color indexed="81"/>
            <rFont val="Tahoma"/>
            <family val="2"/>
          </rPr>
          <t xml:space="preserve">
Use the figure from the campus library that has the longest hours.</t>
        </r>
      </text>
    </comment>
    <comment ref="R13" authorId="0" shapeId="0">
      <text>
        <r>
          <rPr>
            <b/>
            <sz val="9"/>
            <color indexed="81"/>
            <rFont val="Tahoma"/>
            <family val="2"/>
          </rPr>
          <t>Computer lab open 24/7</t>
        </r>
      </text>
    </comment>
    <comment ref="A14" authorId="0" shapeId="0">
      <text>
        <r>
          <rPr>
            <b/>
            <sz val="9"/>
            <color indexed="81"/>
            <rFont val="Tahoma"/>
            <family val="2"/>
          </rPr>
          <t>Author:</t>
        </r>
        <r>
          <rPr>
            <sz val="9"/>
            <color indexed="81"/>
            <rFont val="Tahoma"/>
            <family val="2"/>
          </rPr>
          <t xml:space="preserve">
Hours for the reference service desk in the campus with the longest hours.</t>
        </r>
      </text>
    </comment>
    <comment ref="A17" authorId="0" shapeId="0">
      <text>
        <r>
          <rPr>
            <b/>
            <sz val="9"/>
            <color indexed="81"/>
            <rFont val="Tahoma"/>
            <family val="2"/>
          </rPr>
          <t>Author:</t>
        </r>
        <r>
          <rPr>
            <sz val="9"/>
            <color indexed="81"/>
            <rFont val="Tahoma"/>
            <family val="2"/>
          </rPr>
          <t xml:space="preserve">
a. Books and other print material catalogued as books: a volume is a physical unit of any printed or processed work contained in one binding, encasement or other clear distinction, which has been catalogued as part of the collection and given an individual barcode; include monographic titles which are in microform or CD format; include annuals; exclude periodicals.</t>
        </r>
      </text>
    </comment>
    <comment ref="A18" authorId="0" shapeId="0">
      <text>
        <r>
          <rPr>
            <b/>
            <sz val="9"/>
            <color indexed="81"/>
            <rFont val="Tahoma"/>
            <family val="2"/>
          </rPr>
          <t>Author:</t>
        </r>
        <r>
          <rPr>
            <sz val="9"/>
            <color indexed="81"/>
            <rFont val="Tahoma"/>
            <family val="2"/>
          </rPr>
          <t xml:space="preserve">
b. Audiovisual materials: count all AV physical units for which the library has responsibility if the holdings are listed in the catalogue, even if they are regularly housed or used outside the library.  In the case of two or more different types of audiovisual media meant to be used together, do not count each physical item separately.  Instead, count all items meant to be used in conjunction as a single unit.
Examples of AV: DVDs, videos, compact discs, streaming media.
</t>
        </r>
      </text>
    </comment>
    <comment ref="A19" authorId="0" shapeId="0">
      <text>
        <r>
          <rPr>
            <b/>
            <sz val="9"/>
            <color indexed="81"/>
            <rFont val="Tahoma"/>
            <family val="2"/>
          </rPr>
          <t>Author:</t>
        </r>
        <r>
          <rPr>
            <sz val="9"/>
            <color indexed="81"/>
            <rFont val="Tahoma"/>
            <family val="2"/>
          </rPr>
          <t xml:space="preserve">
c. Back issues of periodicals: count all issues and include journals, magazines, and newspapers received in print, microform, or CD formats; count volumes if they are known, otherwise 1 year = 1 volume; and include annual index volumes.</t>
        </r>
      </text>
    </comment>
    <comment ref="A20" authorId="0" shapeId="0">
      <text>
        <r>
          <rPr>
            <b/>
            <sz val="9"/>
            <color indexed="81"/>
            <rFont val="Tahoma"/>
            <family val="2"/>
          </rPr>
          <t>Author:</t>
        </r>
        <r>
          <rPr>
            <sz val="9"/>
            <color indexed="81"/>
            <rFont val="Tahoma"/>
            <family val="2"/>
          </rPr>
          <t xml:space="preserve">
d. Total physical collection: include B1a, B1b, and B1c for the total collection size.</t>
        </r>
      </text>
    </comment>
    <comment ref="A21" authorId="0" shapeId="0">
      <text>
        <r>
          <rPr>
            <b/>
            <sz val="9"/>
            <color indexed="81"/>
            <rFont val="Tahoma"/>
            <family val="2"/>
          </rPr>
          <t>Author:</t>
        </r>
        <r>
          <rPr>
            <sz val="9"/>
            <color indexed="81"/>
            <rFont val="Tahoma"/>
            <family val="2"/>
          </rPr>
          <t xml:space="preserve">
Count all serial subscriptions that are currently received in print; including scholarly journals, newspapers, and magazines.</t>
        </r>
      </text>
    </comment>
    <comment ref="A22" authorId="0" shapeId="0">
      <text>
        <r>
          <rPr>
            <b/>
            <sz val="9"/>
            <color indexed="81"/>
            <rFont val="Tahoma"/>
            <family val="2"/>
          </rPr>
          <t>Author:</t>
        </r>
        <r>
          <rPr>
            <sz val="9"/>
            <color indexed="81"/>
            <rFont val="Tahoma"/>
            <family val="2"/>
          </rPr>
          <t xml:space="preserve">
A database is an aggregate licensed by the library from a vendor that allows a search for resources.   Report the total number of citation indexes and abstracts; full-text article databases; full-text reference sources; dissertation and conference proceedings databases. Exclude open source and free databases.</t>
        </r>
      </text>
    </comment>
    <comment ref="A23" authorId="0" shapeId="0">
      <text>
        <r>
          <rPr>
            <b/>
            <sz val="9"/>
            <color indexed="81"/>
            <rFont val="Tahoma"/>
            <family val="2"/>
          </rPr>
          <t>Author:</t>
        </r>
        <r>
          <rPr>
            <sz val="9"/>
            <color indexed="81"/>
            <rFont val="Tahoma"/>
            <family val="2"/>
          </rPr>
          <t xml:space="preserve">
Count the unique full-text journal titles included in aggregator packages and those available as separate electronic journals. 
</t>
        </r>
      </text>
    </comment>
    <comment ref="A24" authorId="0" shapeId="0">
      <text>
        <r>
          <rPr>
            <b/>
            <sz val="9"/>
            <color indexed="81"/>
            <rFont val="Tahoma"/>
            <family val="2"/>
          </rPr>
          <t>Author:</t>
        </r>
        <r>
          <rPr>
            <sz val="9"/>
            <color indexed="81"/>
            <rFont val="Tahoma"/>
            <family val="2"/>
          </rPr>
          <t xml:space="preserve">
Count all licensed titles individually regardless of whether the books are licensed as a bundle or individually purchased.</t>
        </r>
      </text>
    </comment>
    <comment ref="A25" authorId="0" shapeId="0">
      <text>
        <r>
          <rPr>
            <b/>
            <sz val="9"/>
            <color indexed="81"/>
            <rFont val="Tahoma"/>
            <family val="2"/>
          </rPr>
          <t>Author:</t>
        </r>
        <r>
          <rPr>
            <sz val="9"/>
            <color indexed="81"/>
            <rFont val="Tahoma"/>
            <family val="2"/>
          </rPr>
          <t xml:space="preserve">
Count music and video products by title, not by segment (i.e. don’t count individual songs).</t>
        </r>
      </text>
    </comment>
    <comment ref="A27" authorId="0" shapeId="0">
      <text>
        <r>
          <rPr>
            <b/>
            <sz val="9"/>
            <color indexed="81"/>
            <rFont val="Tahoma"/>
            <family val="2"/>
          </rPr>
          <t>Author:</t>
        </r>
        <r>
          <rPr>
            <sz val="9"/>
            <color indexed="81"/>
            <rFont val="Tahoma"/>
            <family val="2"/>
          </rPr>
          <t xml:space="preserve">
Report Full Load Equivalent (FLE) enrollment as reported by the Registrar's office.</t>
        </r>
      </text>
    </comment>
    <comment ref="A28" authorId="0" shapeId="0">
      <text>
        <r>
          <rPr>
            <b/>
            <sz val="9"/>
            <color indexed="81"/>
            <rFont val="Tahoma"/>
            <family val="2"/>
          </rPr>
          <t>Author:</t>
        </r>
        <r>
          <rPr>
            <sz val="9"/>
            <color indexed="81"/>
            <rFont val="Tahoma"/>
            <family val="2"/>
          </rPr>
          <t xml:space="preserve">
Report the Full Time Equivalent (FTE) number of faculty in the institution, as reported to the government.</t>
        </r>
      </text>
    </comment>
    <comment ref="A30" authorId="0" shapeId="0">
      <text>
        <r>
          <rPr>
            <b/>
            <sz val="9"/>
            <color indexed="81"/>
            <rFont val="Tahoma"/>
            <family val="2"/>
          </rPr>
          <t>Author:</t>
        </r>
        <r>
          <rPr>
            <sz val="9"/>
            <color indexed="81"/>
            <rFont val="Tahoma"/>
            <family val="2"/>
          </rPr>
          <t xml:space="preserve">
a. Professional librarians are those individuals who possess professional qualifications in librarianship and who are employed in positions requiring such qualifications.</t>
        </r>
      </text>
    </comment>
    <comment ref="A31" authorId="0" shapeId="0">
      <text>
        <r>
          <rPr>
            <b/>
            <sz val="9"/>
            <color indexed="81"/>
            <rFont val="Tahoma"/>
            <family val="2"/>
          </rPr>
          <t>Tom:</t>
        </r>
        <r>
          <rPr>
            <sz val="9"/>
            <color indexed="81"/>
            <rFont val="Tahoma"/>
            <family val="2"/>
          </rPr>
          <t xml:space="preserve">
b. Library technicians include graduates of a two year diploma program (or equivalent) in library and information technology and are employed in positions requiring such qualifications.</t>
        </r>
      </text>
    </comment>
    <comment ref="A32" authorId="0" shapeId="0">
      <text>
        <r>
          <rPr>
            <b/>
            <sz val="9"/>
            <color indexed="81"/>
            <rFont val="Tahoma"/>
            <family val="2"/>
          </rPr>
          <t>Author:</t>
        </r>
        <r>
          <rPr>
            <sz val="9"/>
            <color indexed="81"/>
            <rFont val="Tahoma"/>
            <family val="2"/>
          </rPr>
          <t xml:space="preserve">
c. Other staff includes all clerks, administrative support personnel, student assistants and all others engaged in tasks supporting library services or necessary for the operation of the library if they are paid from the library's operating budget.</t>
        </r>
      </text>
    </comment>
    <comment ref="A33" authorId="0" shapeId="0">
      <text>
        <r>
          <rPr>
            <b/>
            <sz val="9"/>
            <color indexed="81"/>
            <rFont val="Tahoma"/>
            <family val="2"/>
          </rPr>
          <t>Author:</t>
        </r>
        <r>
          <rPr>
            <sz val="9"/>
            <color indexed="81"/>
            <rFont val="Tahoma"/>
            <family val="2"/>
          </rPr>
          <t xml:space="preserve">
d. Total of all staff: add C3a + C3b + C3c</t>
        </r>
      </text>
    </comment>
    <comment ref="A36" authorId="0" shapeId="0">
      <text>
        <r>
          <rPr>
            <b/>
            <sz val="9"/>
            <color indexed="81"/>
            <rFont val="Tahoma"/>
            <family val="2"/>
          </rPr>
          <t>Author:</t>
        </r>
        <r>
          <rPr>
            <sz val="9"/>
            <color indexed="81"/>
            <rFont val="Tahoma"/>
            <family val="2"/>
          </rPr>
          <t xml:space="preserve">
a. Staffing: all salaries and benefits for the staff listed in C3.</t>
        </r>
      </text>
    </comment>
    <comment ref="A37" authorId="0" shapeId="0">
      <text>
        <r>
          <rPr>
            <b/>
            <sz val="9"/>
            <color indexed="81"/>
            <rFont val="Tahoma"/>
            <family val="2"/>
          </rPr>
          <t>Author:</t>
        </r>
        <r>
          <rPr>
            <sz val="9"/>
            <color indexed="81"/>
            <rFont val="Tahoma"/>
            <family val="2"/>
          </rPr>
          <t xml:space="preserve">
b. Collections: include all print and non-print resources, including electronic.</t>
        </r>
      </text>
    </comment>
    <comment ref="A38" authorId="0" shapeId="0">
      <text>
        <r>
          <rPr>
            <b/>
            <sz val="9"/>
            <color indexed="81"/>
            <rFont val="Tahoma"/>
            <family val="2"/>
          </rPr>
          <t>Author:</t>
        </r>
        <r>
          <rPr>
            <sz val="9"/>
            <color indexed="81"/>
            <rFont val="Tahoma"/>
            <family val="2"/>
          </rPr>
          <t xml:space="preserve">
c. All other operating expenditures: include all other library operating costs other than salaries, benefits, and collections (e.g. include supplies, telephone, travel).</t>
        </r>
      </text>
    </comment>
    <comment ref="A39" authorId="0" shapeId="0">
      <text>
        <r>
          <rPr>
            <b/>
            <sz val="9"/>
            <color indexed="81"/>
            <rFont val="Tahoma"/>
            <family val="2"/>
          </rPr>
          <t>Author:</t>
        </r>
        <r>
          <rPr>
            <sz val="9"/>
            <color indexed="81"/>
            <rFont val="Tahoma"/>
            <family val="2"/>
          </rPr>
          <t xml:space="preserve">
d. Total library operating expenditures: D1a + D1b + D1c
</t>
        </r>
      </text>
    </comment>
    <comment ref="A40" authorId="0" shapeId="0">
      <text>
        <r>
          <rPr>
            <b/>
            <sz val="9"/>
            <color indexed="81"/>
            <rFont val="Tahoma"/>
            <family val="2"/>
          </rPr>
          <t>Author:</t>
        </r>
        <r>
          <rPr>
            <sz val="9"/>
            <color indexed="81"/>
            <rFont val="Tahoma"/>
            <family val="2"/>
          </rPr>
          <t xml:space="preserve">
Furniture and equipment with a value of over $1000.</t>
        </r>
      </text>
    </comment>
    <comment ref="A41" authorId="0" shapeId="0">
      <text>
        <r>
          <rPr>
            <b/>
            <sz val="9"/>
            <color indexed="81"/>
            <rFont val="Tahoma"/>
            <family val="2"/>
          </rPr>
          <t>Author:</t>
        </r>
        <r>
          <rPr>
            <sz val="9"/>
            <color indexed="81"/>
            <rFont val="Tahoma"/>
            <family val="2"/>
          </rPr>
          <t xml:space="preserve">
Total expenditures for the institution: operating plus amortization of capital assets.
</t>
        </r>
      </text>
    </comment>
    <comment ref="A43" authorId="0" shapeId="0">
      <text>
        <r>
          <rPr>
            <b/>
            <sz val="9"/>
            <color indexed="81"/>
            <rFont val="Tahoma"/>
            <family val="2"/>
          </rPr>
          <t>Author:</t>
        </r>
        <r>
          <rPr>
            <sz val="9"/>
            <color indexed="81"/>
            <rFont val="Tahoma"/>
            <family val="2"/>
          </rPr>
          <t xml:space="preserve">
Count as circulations those irtems charged out to library users from the library's collection (do not include in-house usage). Include renewals and reserve circulations. </t>
        </r>
      </text>
    </comment>
    <comment ref="A45" authorId="0" shapeId="0">
      <text>
        <r>
          <rPr>
            <b/>
            <sz val="9"/>
            <color indexed="81"/>
            <rFont val="Tahoma"/>
            <family val="2"/>
          </rPr>
          <t>Author:</t>
        </r>
        <r>
          <rPr>
            <sz val="9"/>
            <color indexed="81"/>
            <rFont val="Tahoma"/>
            <family val="2"/>
          </rPr>
          <t xml:space="preserve">
a. Interlibrary loan/document delivery service borrowed: the number of items borrowed from other libraries, including both returnables (loans) and non-returnables (copies). Count only those loans actually filled.</t>
        </r>
      </text>
    </comment>
    <comment ref="A46" authorId="0" shapeId="0">
      <text>
        <r>
          <rPr>
            <b/>
            <sz val="9"/>
            <color indexed="81"/>
            <rFont val="Tahoma"/>
            <family val="2"/>
          </rPr>
          <t>Author:</t>
        </r>
        <r>
          <rPr>
            <sz val="9"/>
            <color indexed="81"/>
            <rFont val="Tahoma"/>
            <family val="2"/>
          </rPr>
          <t xml:space="preserve">
b. Interlibrary loan/document delivery service lent: the number of items lent to other libraries, including both returnables (loans) and non-returnables (copies). Count only those loans actually filled.
</t>
        </r>
      </text>
    </comment>
    <comment ref="A48" authorId="0" shapeId="0">
      <text>
        <r>
          <rPr>
            <b/>
            <sz val="9"/>
            <color indexed="81"/>
            <rFont val="Tahoma"/>
            <family val="2"/>
          </rPr>
          <t>Author:</t>
        </r>
        <r>
          <rPr>
            <sz val="9"/>
            <color indexed="81"/>
            <rFont val="Tahoma"/>
            <family val="2"/>
          </rPr>
          <t xml:space="preserve">
Count classroom sessions only; do not include tours.
a. The number of sessions.
b. The number of students attending the sessions. 
</t>
        </r>
      </text>
    </comment>
    <comment ref="A50" authorId="0" shapeId="0">
      <text>
        <r>
          <rPr>
            <b/>
            <sz val="9"/>
            <color indexed="81"/>
            <rFont val="Tahoma"/>
            <family val="2"/>
          </rPr>
          <t>Author:</t>
        </r>
        <r>
          <rPr>
            <sz val="9"/>
            <color indexed="81"/>
            <rFont val="Tahoma"/>
            <family val="2"/>
          </rPr>
          <t xml:space="preserve">
Total of all reference transactions, including by electronic means.</t>
        </r>
      </text>
    </comment>
    <comment ref="A52" authorId="0" shapeId="0">
      <text>
        <r>
          <rPr>
            <b/>
            <sz val="9"/>
            <color indexed="81"/>
            <rFont val="Tahoma"/>
            <family val="2"/>
          </rPr>
          <t>Author:</t>
        </r>
        <r>
          <rPr>
            <sz val="9"/>
            <color indexed="81"/>
            <rFont val="Tahoma"/>
            <family val="2"/>
          </rPr>
          <t xml:space="preserve">
a.  The number of volumes added.
b. The number of volumes deleted.
</t>
        </r>
      </text>
    </comment>
    <comment ref="A54" authorId="0" shapeId="0">
      <text>
        <r>
          <rPr>
            <b/>
            <sz val="9"/>
            <color indexed="81"/>
            <rFont val="Tahoma"/>
            <family val="2"/>
          </rPr>
          <t>Author:</t>
        </r>
        <r>
          <rPr>
            <sz val="9"/>
            <color indexed="81"/>
            <rFont val="Tahoma"/>
            <family val="2"/>
          </rPr>
          <t xml:space="preserve">
Count the attendance through a gate counter system.</t>
        </r>
      </text>
    </comment>
    <comment ref="A56" authorId="0" shapeId="0">
      <text>
        <r>
          <rPr>
            <b/>
            <sz val="9"/>
            <color indexed="81"/>
            <rFont val="Tahoma"/>
            <family val="2"/>
          </rPr>
          <t>Author:</t>
        </r>
        <r>
          <rPr>
            <sz val="9"/>
            <color indexed="81"/>
            <rFont val="Tahoma"/>
            <family val="2"/>
          </rPr>
          <t xml:space="preserve">
a. Searches: a specific intellectual query submitted through a search form to the database.</t>
        </r>
      </text>
    </comment>
    <comment ref="A57" authorId="0" shapeId="0">
      <text>
        <r>
          <rPr>
            <b/>
            <sz val="9"/>
            <color indexed="81"/>
            <rFont val="Tahoma"/>
            <family val="2"/>
          </rPr>
          <t>Genevieve:</t>
        </r>
        <r>
          <rPr>
            <sz val="9"/>
            <color indexed="81"/>
            <rFont val="Tahoma"/>
            <family val="2"/>
          </rPr>
          <t xml:space="preserve">
b. Retrievals/Requests: number of successful full-text article requests.</t>
        </r>
      </text>
    </comment>
    <comment ref="A58" authorId="0" shapeId="0">
      <text>
        <r>
          <rPr>
            <b/>
            <sz val="9"/>
            <color indexed="81"/>
            <rFont val="Tahoma"/>
            <family val="2"/>
          </rPr>
          <t>Author:</t>
        </r>
        <r>
          <rPr>
            <sz val="9"/>
            <color indexed="81"/>
            <rFont val="Tahoma"/>
            <family val="2"/>
          </rPr>
          <t xml:space="preserve">
The number of full-text sessions:  the units examined, downloaded, or otherwise supplied to the user, to the extent these are recordable.  Count e-books and e-reference materials.</t>
        </r>
      </text>
    </comment>
    <comment ref="A67" authorId="0" shapeId="0">
      <text>
        <r>
          <rPr>
            <b/>
            <sz val="9"/>
            <color indexed="81"/>
            <rFont val="Tahoma"/>
            <family val="2"/>
          </rPr>
          <t>Author:</t>
        </r>
        <r>
          <rPr>
            <sz val="9"/>
            <color indexed="81"/>
            <rFont val="Tahoma"/>
            <family val="2"/>
          </rPr>
          <t xml:space="preserve">
Previously computers per 
student</t>
        </r>
      </text>
    </comment>
    <comment ref="A68" authorId="0" shapeId="0">
      <text>
        <r>
          <rPr>
            <b/>
            <sz val="9"/>
            <color indexed="81"/>
            <rFont val="Tahoma"/>
            <family val="2"/>
          </rPr>
          <t>Author:</t>
        </r>
        <r>
          <rPr>
            <sz val="9"/>
            <color indexed="81"/>
            <rFont val="Tahoma"/>
            <family val="2"/>
          </rPr>
          <t xml:space="preserve">
Previously computing devices per student</t>
        </r>
      </text>
    </comment>
  </commentList>
</comments>
</file>

<file path=xl/comments2.xml><?xml version="1.0" encoding="utf-8"?>
<comments xmlns="http://schemas.openxmlformats.org/spreadsheetml/2006/main">
  <authors>
    <author>Author</author>
  </authors>
  <commentList>
    <comment ref="A4" authorId="0" shapeId="0">
      <text>
        <r>
          <rPr>
            <b/>
            <sz val="9"/>
            <color indexed="81"/>
            <rFont val="Tahoma"/>
            <family val="2"/>
          </rPr>
          <t>Author:</t>
        </r>
        <r>
          <rPr>
            <sz val="9"/>
            <color indexed="81"/>
            <rFont val="Tahoma"/>
            <family val="2"/>
          </rPr>
          <t xml:space="preserve">
Number of campus libraries
 A campus library is unit of an administrative entity which has at least all of the following:
• Separate quarters
• An organized collection of library materials
• Paid staff
• Regularly scheduled hours for being open to the public
</t>
        </r>
      </text>
    </comment>
    <comment ref="A5" authorId="0" shapeId="0">
      <text>
        <r>
          <rPr>
            <b/>
            <sz val="9"/>
            <color indexed="81"/>
            <rFont val="Tahoma"/>
            <family val="2"/>
          </rPr>
          <t>Author:</t>
        </r>
        <r>
          <rPr>
            <sz val="9"/>
            <color indexed="81"/>
            <rFont val="Tahoma"/>
            <family val="2"/>
          </rPr>
          <t xml:space="preserve">
Total library area in square metres
 In order to convert measurements in square feet to one in square meters multiply the former by .0929.
Include space for books and non-book materials. Include space for storage of audiovisual equipment if control of this equipment is the library's responsibility. Include classrooms, seminar rooms and work space for library staff if these areas are considered to be part of the library's physical facilities. Include areas occupied by shelves for library materials and users of library materials.
</t>
        </r>
      </text>
    </comment>
    <comment ref="A7" authorId="0" shapeId="0">
      <text>
        <r>
          <rPr>
            <b/>
            <sz val="9"/>
            <color indexed="81"/>
            <rFont val="Tahoma"/>
            <family val="2"/>
          </rPr>
          <t>Author:</t>
        </r>
        <r>
          <rPr>
            <sz val="9"/>
            <color indexed="81"/>
            <rFont val="Tahoma"/>
            <family val="2"/>
          </rPr>
          <t xml:space="preserve">
a. Computers available for students: count any computer that can be used by a student in the library including those in classrooms or labs that are under the library’s responsibility; include stand-up OPACs and express email stations.</t>
        </r>
      </text>
    </comment>
    <comment ref="A8" authorId="0" shapeId="0">
      <text>
        <r>
          <rPr>
            <b/>
            <sz val="9"/>
            <color indexed="81"/>
            <rFont val="Tahoma"/>
            <family val="2"/>
          </rPr>
          <t>Author:</t>
        </r>
        <r>
          <rPr>
            <sz val="9"/>
            <color indexed="81"/>
            <rFont val="Tahoma"/>
            <family val="2"/>
          </rPr>
          <t xml:space="preserve">
Computing devices available for borrowing: count the number of computing devices available for borrowing (e.g. laptops, e-book readers, and tablets).
</t>
        </r>
      </text>
    </comment>
    <comment ref="A10" authorId="0" shapeId="0">
      <text>
        <r>
          <rPr>
            <b/>
            <sz val="9"/>
            <color indexed="81"/>
            <rFont val="Tahoma"/>
            <family val="2"/>
          </rPr>
          <t>Author:</t>
        </r>
        <r>
          <rPr>
            <sz val="9"/>
            <color indexed="81"/>
            <rFont val="Tahoma"/>
            <family val="2"/>
          </rPr>
          <t xml:space="preserve">
a. Classroom seats: classroom seating is any seating used for library instructional purposes and is located in the library.  
</t>
        </r>
      </text>
    </comment>
    <comment ref="A11" authorId="0" shapeId="0">
      <text>
        <r>
          <rPr>
            <b/>
            <sz val="9"/>
            <color indexed="81"/>
            <rFont val="Tahoma"/>
            <family val="2"/>
          </rPr>
          <t>Author:</t>
        </r>
        <r>
          <rPr>
            <sz val="9"/>
            <color indexed="81"/>
            <rFont val="Tahoma"/>
            <family val="2"/>
          </rPr>
          <t xml:space="preserve">
b. Group study room seats: the number of seats in the group study rooms in the library.</t>
        </r>
      </text>
    </comment>
    <comment ref="A12" authorId="0" shapeId="0">
      <text>
        <r>
          <rPr>
            <b/>
            <sz val="9"/>
            <color indexed="81"/>
            <rFont val="Tahoma"/>
            <family val="2"/>
          </rPr>
          <t>Author:</t>
        </r>
        <r>
          <rPr>
            <sz val="9"/>
            <color indexed="81"/>
            <rFont val="Tahoma"/>
            <family val="2"/>
          </rPr>
          <t xml:space="preserve">
c. Total library user seats: include all seating available for students; exclude seats in staff areas, offices, and administrative meeting rooms.  This figure includes A4a and A4 b.</t>
        </r>
      </text>
    </comment>
    <comment ref="A13" authorId="0" shapeId="0">
      <text>
        <r>
          <rPr>
            <b/>
            <sz val="9"/>
            <color indexed="81"/>
            <rFont val="Tahoma"/>
            <family val="2"/>
          </rPr>
          <t>Author:</t>
        </r>
        <r>
          <rPr>
            <sz val="9"/>
            <color indexed="81"/>
            <rFont val="Tahoma"/>
            <family val="2"/>
          </rPr>
          <t xml:space="preserve">
Use the figure from the campus library that has the longest hours.</t>
        </r>
      </text>
    </comment>
    <comment ref="R13" authorId="0" shapeId="0">
      <text>
        <r>
          <rPr>
            <b/>
            <sz val="9"/>
            <color indexed="81"/>
            <rFont val="Tahoma"/>
            <family val="2"/>
          </rPr>
          <t>Computer lab open 24/7</t>
        </r>
      </text>
    </comment>
    <comment ref="A14" authorId="0" shapeId="0">
      <text>
        <r>
          <rPr>
            <b/>
            <sz val="9"/>
            <color indexed="81"/>
            <rFont val="Tahoma"/>
            <family val="2"/>
          </rPr>
          <t>Author:</t>
        </r>
        <r>
          <rPr>
            <sz val="9"/>
            <color indexed="81"/>
            <rFont val="Tahoma"/>
            <family val="2"/>
          </rPr>
          <t xml:space="preserve">
Hours for the reference service desk in the campus with the longest hours.</t>
        </r>
      </text>
    </comment>
    <comment ref="A17" authorId="0" shapeId="0">
      <text>
        <r>
          <rPr>
            <b/>
            <sz val="9"/>
            <color indexed="81"/>
            <rFont val="Tahoma"/>
            <family val="2"/>
          </rPr>
          <t>Author:</t>
        </r>
        <r>
          <rPr>
            <sz val="9"/>
            <color indexed="81"/>
            <rFont val="Tahoma"/>
            <family val="2"/>
          </rPr>
          <t xml:space="preserve">
a. Books and other print material catalogued as books: a volume is a physical unit of any printed or processed work contained in one binding, encasement or other clear distinction, which has been catalogued as part of the collection and given an individual barcode; include monographic titles which are in microform or CD format; include annuals; exclude periodicals.</t>
        </r>
      </text>
    </comment>
    <comment ref="A18" authorId="0" shapeId="0">
      <text>
        <r>
          <rPr>
            <b/>
            <sz val="9"/>
            <color indexed="81"/>
            <rFont val="Tahoma"/>
            <family val="2"/>
          </rPr>
          <t>Author:</t>
        </r>
        <r>
          <rPr>
            <sz val="9"/>
            <color indexed="81"/>
            <rFont val="Tahoma"/>
            <family val="2"/>
          </rPr>
          <t xml:space="preserve">
b. Audiovisual materials: count all AV physical units for which the library has responsibility if the holdings are listed in the catalogue, even if they are regularly housed or used outside the library.  In the case of two or more different types of audiovisual media meant to be used together, do not count each physical item separately.  Instead, count all items meant to be used in conjunction as a single unit.
Examples of AV: DVDs, videos, compact discs, streaming media.
</t>
        </r>
      </text>
    </comment>
    <comment ref="A19" authorId="0" shapeId="0">
      <text>
        <r>
          <rPr>
            <b/>
            <sz val="9"/>
            <color indexed="81"/>
            <rFont val="Tahoma"/>
            <family val="2"/>
          </rPr>
          <t>Author:</t>
        </r>
        <r>
          <rPr>
            <sz val="9"/>
            <color indexed="81"/>
            <rFont val="Tahoma"/>
            <family val="2"/>
          </rPr>
          <t xml:space="preserve">
c. Back issues of periodicals: count all issues and include journals, magazines, and newspapers received in print, microform, or CD formats; count volumes if they are known, otherwise 1 year = 1 volume; and include annual index volumes.</t>
        </r>
      </text>
    </comment>
    <comment ref="A20" authorId="0" shapeId="0">
      <text>
        <r>
          <rPr>
            <b/>
            <sz val="9"/>
            <color indexed="81"/>
            <rFont val="Tahoma"/>
            <family val="2"/>
          </rPr>
          <t>Author:</t>
        </r>
        <r>
          <rPr>
            <sz val="9"/>
            <color indexed="81"/>
            <rFont val="Tahoma"/>
            <family val="2"/>
          </rPr>
          <t xml:space="preserve">
d. Total physical collection: include B1a, B1b, and B1c for the total collection size.</t>
        </r>
      </text>
    </comment>
    <comment ref="A21" authorId="0" shapeId="0">
      <text>
        <r>
          <rPr>
            <b/>
            <sz val="9"/>
            <color indexed="81"/>
            <rFont val="Tahoma"/>
            <family val="2"/>
          </rPr>
          <t>Author:</t>
        </r>
        <r>
          <rPr>
            <sz val="9"/>
            <color indexed="81"/>
            <rFont val="Tahoma"/>
            <family val="2"/>
          </rPr>
          <t xml:space="preserve">
Count all serial subscriptions that are currently received in print; including scholarly journals, newspapers, and magazines.</t>
        </r>
      </text>
    </comment>
    <comment ref="A22" authorId="0" shapeId="0">
      <text>
        <r>
          <rPr>
            <b/>
            <sz val="9"/>
            <color indexed="81"/>
            <rFont val="Tahoma"/>
            <family val="2"/>
          </rPr>
          <t>Author:</t>
        </r>
        <r>
          <rPr>
            <sz val="9"/>
            <color indexed="81"/>
            <rFont val="Tahoma"/>
            <family val="2"/>
          </rPr>
          <t xml:space="preserve">
A database is an aggregate licensed by the library from a vendor that allows a search for resources.   Report the total number of citation indexes and abstracts; full-text article databases; full-text reference sources; dissertation and conference proceedings databases. Exclude open source and free databases.</t>
        </r>
      </text>
    </comment>
    <comment ref="A23" authorId="0" shapeId="0">
      <text>
        <r>
          <rPr>
            <b/>
            <sz val="9"/>
            <color indexed="81"/>
            <rFont val="Tahoma"/>
            <family val="2"/>
          </rPr>
          <t>Author:</t>
        </r>
        <r>
          <rPr>
            <sz val="9"/>
            <color indexed="81"/>
            <rFont val="Tahoma"/>
            <family val="2"/>
          </rPr>
          <t xml:space="preserve">
Count the unique full-text journal titles included in aggregator packages and those available as separate electronic journals. 
</t>
        </r>
      </text>
    </comment>
    <comment ref="A24" authorId="0" shapeId="0">
      <text>
        <r>
          <rPr>
            <b/>
            <sz val="9"/>
            <color indexed="81"/>
            <rFont val="Tahoma"/>
            <family val="2"/>
          </rPr>
          <t>Author:</t>
        </r>
        <r>
          <rPr>
            <sz val="9"/>
            <color indexed="81"/>
            <rFont val="Tahoma"/>
            <family val="2"/>
          </rPr>
          <t xml:space="preserve">
Count all licensed titles individually regardless of whether the books are licensed as a bundle or individually purchased.</t>
        </r>
      </text>
    </comment>
    <comment ref="A25" authorId="0" shapeId="0">
      <text>
        <r>
          <rPr>
            <b/>
            <sz val="9"/>
            <color indexed="81"/>
            <rFont val="Tahoma"/>
            <family val="2"/>
          </rPr>
          <t>Author:</t>
        </r>
        <r>
          <rPr>
            <sz val="9"/>
            <color indexed="81"/>
            <rFont val="Tahoma"/>
            <family val="2"/>
          </rPr>
          <t xml:space="preserve">
Count music and video products by title, not by segment (i.e. don’t count individual songs).</t>
        </r>
      </text>
    </comment>
    <comment ref="A27" authorId="0" shapeId="0">
      <text>
        <r>
          <rPr>
            <b/>
            <sz val="9"/>
            <color indexed="81"/>
            <rFont val="Tahoma"/>
            <family val="2"/>
          </rPr>
          <t>Author:</t>
        </r>
        <r>
          <rPr>
            <sz val="9"/>
            <color indexed="81"/>
            <rFont val="Tahoma"/>
            <family val="2"/>
          </rPr>
          <t xml:space="preserve">
Report Full Load Equivalent (FLE) enrollment as reported by the Registrar's office.</t>
        </r>
      </text>
    </comment>
    <comment ref="A28" authorId="0" shapeId="0">
      <text>
        <r>
          <rPr>
            <b/>
            <sz val="9"/>
            <color indexed="81"/>
            <rFont val="Tahoma"/>
            <family val="2"/>
          </rPr>
          <t>Author:</t>
        </r>
        <r>
          <rPr>
            <sz val="9"/>
            <color indexed="81"/>
            <rFont val="Tahoma"/>
            <family val="2"/>
          </rPr>
          <t xml:space="preserve">
Report the Full Time Equivalent (FTE) number of faculty in the institution, as reported to the government.</t>
        </r>
      </text>
    </comment>
    <comment ref="A30" authorId="0" shapeId="0">
      <text>
        <r>
          <rPr>
            <b/>
            <sz val="9"/>
            <color indexed="81"/>
            <rFont val="Tahoma"/>
            <family val="2"/>
          </rPr>
          <t>Author:</t>
        </r>
        <r>
          <rPr>
            <sz val="9"/>
            <color indexed="81"/>
            <rFont val="Tahoma"/>
            <family val="2"/>
          </rPr>
          <t xml:space="preserve">
a. Professional librarians are those individuals who possess professional qualifications in librarianship and who are employed in positions requiring such qualifications.</t>
        </r>
      </text>
    </comment>
    <comment ref="A31" authorId="0" shapeId="0">
      <text>
        <r>
          <rPr>
            <b/>
            <sz val="9"/>
            <color indexed="81"/>
            <rFont val="Tahoma"/>
            <family val="2"/>
          </rPr>
          <t>Tom:</t>
        </r>
        <r>
          <rPr>
            <sz val="9"/>
            <color indexed="81"/>
            <rFont val="Tahoma"/>
            <family val="2"/>
          </rPr>
          <t xml:space="preserve">
b. Library technicians include graduates of a two year diploma program (or equivalent) in library and information technology and are employed in positions requiring such qualifications.</t>
        </r>
      </text>
    </comment>
    <comment ref="A32" authorId="0" shapeId="0">
      <text>
        <r>
          <rPr>
            <b/>
            <sz val="9"/>
            <color indexed="81"/>
            <rFont val="Tahoma"/>
            <family val="2"/>
          </rPr>
          <t>Author:</t>
        </r>
        <r>
          <rPr>
            <sz val="9"/>
            <color indexed="81"/>
            <rFont val="Tahoma"/>
            <family val="2"/>
          </rPr>
          <t xml:space="preserve">
c. Other staff includes all clerks, administrative support personnel, student assistants and all others engaged in tasks supporting library services or necessary for the operation of the library if they are paid from the library's operating budget.</t>
        </r>
      </text>
    </comment>
    <comment ref="A33" authorId="0" shapeId="0">
      <text>
        <r>
          <rPr>
            <b/>
            <sz val="9"/>
            <color indexed="81"/>
            <rFont val="Tahoma"/>
            <family val="2"/>
          </rPr>
          <t>Author:</t>
        </r>
        <r>
          <rPr>
            <sz val="9"/>
            <color indexed="81"/>
            <rFont val="Tahoma"/>
            <family val="2"/>
          </rPr>
          <t xml:space="preserve">
d. Total of all staff: add C3a + C3b + C3c</t>
        </r>
      </text>
    </comment>
    <comment ref="A36" authorId="0" shapeId="0">
      <text>
        <r>
          <rPr>
            <b/>
            <sz val="9"/>
            <color indexed="81"/>
            <rFont val="Tahoma"/>
            <family val="2"/>
          </rPr>
          <t>Author:</t>
        </r>
        <r>
          <rPr>
            <sz val="9"/>
            <color indexed="81"/>
            <rFont val="Tahoma"/>
            <family val="2"/>
          </rPr>
          <t xml:space="preserve">
a. Staffing: all salaries and benefits for the staff listed in C3.</t>
        </r>
      </text>
    </comment>
    <comment ref="A37" authorId="0" shapeId="0">
      <text>
        <r>
          <rPr>
            <b/>
            <sz val="9"/>
            <color indexed="81"/>
            <rFont val="Tahoma"/>
            <family val="2"/>
          </rPr>
          <t>Author:</t>
        </r>
        <r>
          <rPr>
            <sz val="9"/>
            <color indexed="81"/>
            <rFont val="Tahoma"/>
            <family val="2"/>
          </rPr>
          <t xml:space="preserve">
b. Collections: include all print and non-print resources, including electronic.</t>
        </r>
      </text>
    </comment>
    <comment ref="A38" authorId="0" shapeId="0">
      <text>
        <r>
          <rPr>
            <b/>
            <sz val="9"/>
            <color indexed="81"/>
            <rFont val="Tahoma"/>
            <family val="2"/>
          </rPr>
          <t>Author:</t>
        </r>
        <r>
          <rPr>
            <sz val="9"/>
            <color indexed="81"/>
            <rFont val="Tahoma"/>
            <family val="2"/>
          </rPr>
          <t xml:space="preserve">
c. All other operating expenditures: include all other library operating costs other than salaries, benefits, and collections (e.g. include supplies, telephone, travel).</t>
        </r>
      </text>
    </comment>
    <comment ref="A39" authorId="0" shapeId="0">
      <text>
        <r>
          <rPr>
            <b/>
            <sz val="9"/>
            <color indexed="81"/>
            <rFont val="Tahoma"/>
            <family val="2"/>
          </rPr>
          <t>Author:</t>
        </r>
        <r>
          <rPr>
            <sz val="9"/>
            <color indexed="81"/>
            <rFont val="Tahoma"/>
            <family val="2"/>
          </rPr>
          <t xml:space="preserve">
d. Total library operating expenditures: D1a + D1b + D1c
</t>
        </r>
      </text>
    </comment>
    <comment ref="A40" authorId="0" shapeId="0">
      <text>
        <r>
          <rPr>
            <b/>
            <sz val="9"/>
            <color indexed="81"/>
            <rFont val="Tahoma"/>
            <family val="2"/>
          </rPr>
          <t>Author:</t>
        </r>
        <r>
          <rPr>
            <sz val="9"/>
            <color indexed="81"/>
            <rFont val="Tahoma"/>
            <family val="2"/>
          </rPr>
          <t xml:space="preserve">
Furniture and equipment with a value of over $1000.</t>
        </r>
      </text>
    </comment>
    <comment ref="A41" authorId="0" shapeId="0">
      <text>
        <r>
          <rPr>
            <b/>
            <sz val="9"/>
            <color indexed="81"/>
            <rFont val="Tahoma"/>
            <family val="2"/>
          </rPr>
          <t>Author:</t>
        </r>
        <r>
          <rPr>
            <sz val="9"/>
            <color indexed="81"/>
            <rFont val="Tahoma"/>
            <family val="2"/>
          </rPr>
          <t xml:space="preserve">
Total expenditures for the institution: operating plus amortization of capital assets.
</t>
        </r>
      </text>
    </comment>
    <comment ref="A43" authorId="0" shapeId="0">
      <text>
        <r>
          <rPr>
            <b/>
            <sz val="9"/>
            <color indexed="81"/>
            <rFont val="Tahoma"/>
            <family val="2"/>
          </rPr>
          <t>Author:</t>
        </r>
        <r>
          <rPr>
            <sz val="9"/>
            <color indexed="81"/>
            <rFont val="Tahoma"/>
            <family val="2"/>
          </rPr>
          <t xml:space="preserve">
Count as circulations those irtems charged out to library users from the library's collection (do not include in-house usage). Include renewals and reserve circulations. </t>
        </r>
      </text>
    </comment>
    <comment ref="A45" authorId="0" shapeId="0">
      <text>
        <r>
          <rPr>
            <b/>
            <sz val="9"/>
            <color indexed="81"/>
            <rFont val="Tahoma"/>
            <family val="2"/>
          </rPr>
          <t>Author:</t>
        </r>
        <r>
          <rPr>
            <sz val="9"/>
            <color indexed="81"/>
            <rFont val="Tahoma"/>
            <family val="2"/>
          </rPr>
          <t xml:space="preserve">
a. Interlibrary loan/document delivery service borrowed: the number of items borrowed from other libraries, including both returnables (loans) and non-returnables (copies). Count only those loans actually filled.</t>
        </r>
      </text>
    </comment>
    <comment ref="A46" authorId="0" shapeId="0">
      <text>
        <r>
          <rPr>
            <b/>
            <sz val="9"/>
            <color indexed="81"/>
            <rFont val="Tahoma"/>
            <family val="2"/>
          </rPr>
          <t>Author:</t>
        </r>
        <r>
          <rPr>
            <sz val="9"/>
            <color indexed="81"/>
            <rFont val="Tahoma"/>
            <family val="2"/>
          </rPr>
          <t xml:space="preserve">
b. Interlibrary loan/document delivery service lent: the number of items lent to other libraries, including both returnables (loans) and non-returnables (copies). Count only those loans actually filled.
</t>
        </r>
      </text>
    </comment>
    <comment ref="A48" authorId="0" shapeId="0">
      <text>
        <r>
          <rPr>
            <b/>
            <sz val="9"/>
            <color indexed="81"/>
            <rFont val="Tahoma"/>
            <family val="2"/>
          </rPr>
          <t>Author:</t>
        </r>
        <r>
          <rPr>
            <sz val="9"/>
            <color indexed="81"/>
            <rFont val="Tahoma"/>
            <family val="2"/>
          </rPr>
          <t xml:space="preserve">
Count classroom sessions only; do not include tours.
a. The number of sessions.
b. The number of students attending the sessions. 
</t>
        </r>
      </text>
    </comment>
    <comment ref="A50" authorId="0" shapeId="0">
      <text>
        <r>
          <rPr>
            <b/>
            <sz val="9"/>
            <color indexed="81"/>
            <rFont val="Tahoma"/>
            <family val="2"/>
          </rPr>
          <t>Author:</t>
        </r>
        <r>
          <rPr>
            <sz val="9"/>
            <color indexed="81"/>
            <rFont val="Tahoma"/>
            <family val="2"/>
          </rPr>
          <t xml:space="preserve">
Total of all reference transactions, including by electronic means.</t>
        </r>
      </text>
    </comment>
    <comment ref="A52" authorId="0" shapeId="0">
      <text>
        <r>
          <rPr>
            <b/>
            <sz val="9"/>
            <color indexed="81"/>
            <rFont val="Tahoma"/>
            <family val="2"/>
          </rPr>
          <t>Author:</t>
        </r>
        <r>
          <rPr>
            <sz val="9"/>
            <color indexed="81"/>
            <rFont val="Tahoma"/>
            <family val="2"/>
          </rPr>
          <t xml:space="preserve">
a.  The number of volumes added.
b. The number of volumes deleted.
</t>
        </r>
      </text>
    </comment>
    <comment ref="A54" authorId="0" shapeId="0">
      <text>
        <r>
          <rPr>
            <b/>
            <sz val="9"/>
            <color indexed="81"/>
            <rFont val="Tahoma"/>
            <family val="2"/>
          </rPr>
          <t>Author:</t>
        </r>
        <r>
          <rPr>
            <sz val="9"/>
            <color indexed="81"/>
            <rFont val="Tahoma"/>
            <family val="2"/>
          </rPr>
          <t xml:space="preserve">
Count the attendance through a gate counter system.</t>
        </r>
      </text>
    </comment>
    <comment ref="A56" authorId="0" shapeId="0">
      <text>
        <r>
          <rPr>
            <b/>
            <sz val="9"/>
            <color indexed="81"/>
            <rFont val="Tahoma"/>
            <family val="2"/>
          </rPr>
          <t>Author:</t>
        </r>
        <r>
          <rPr>
            <sz val="9"/>
            <color indexed="81"/>
            <rFont val="Tahoma"/>
            <family val="2"/>
          </rPr>
          <t xml:space="preserve">
a. Searches: a specific intellectual query submitted through a search form to the database.</t>
        </r>
      </text>
    </comment>
    <comment ref="A57" authorId="0" shapeId="0">
      <text>
        <r>
          <rPr>
            <b/>
            <sz val="9"/>
            <color indexed="81"/>
            <rFont val="Tahoma"/>
            <family val="2"/>
          </rPr>
          <t>Genevieve:</t>
        </r>
        <r>
          <rPr>
            <sz val="9"/>
            <color indexed="81"/>
            <rFont val="Tahoma"/>
            <family val="2"/>
          </rPr>
          <t xml:space="preserve">
b. Retrievals/Requests: number of successful full-text article requests.</t>
        </r>
      </text>
    </comment>
    <comment ref="A58" authorId="0" shapeId="0">
      <text>
        <r>
          <rPr>
            <b/>
            <sz val="9"/>
            <color indexed="81"/>
            <rFont val="Tahoma"/>
            <family val="2"/>
          </rPr>
          <t>Author:</t>
        </r>
        <r>
          <rPr>
            <sz val="9"/>
            <color indexed="81"/>
            <rFont val="Tahoma"/>
            <family val="2"/>
          </rPr>
          <t xml:space="preserve">
The number of full-text sessions:  the units examined, downloaded, or otherwise supplied to the user, to the extent these are recordable.  Count e-books and e-reference materials.</t>
        </r>
      </text>
    </comment>
    <comment ref="A67" authorId="0" shapeId="0">
      <text>
        <r>
          <rPr>
            <b/>
            <sz val="9"/>
            <color indexed="81"/>
            <rFont val="Tahoma"/>
            <family val="2"/>
          </rPr>
          <t>Author:</t>
        </r>
        <r>
          <rPr>
            <sz val="9"/>
            <color indexed="81"/>
            <rFont val="Tahoma"/>
            <family val="2"/>
          </rPr>
          <t xml:space="preserve">
Previously computers per 
student</t>
        </r>
      </text>
    </comment>
    <comment ref="A68" authorId="0" shapeId="0">
      <text>
        <r>
          <rPr>
            <b/>
            <sz val="9"/>
            <color indexed="81"/>
            <rFont val="Tahoma"/>
            <family val="2"/>
          </rPr>
          <t>Author:</t>
        </r>
        <r>
          <rPr>
            <sz val="9"/>
            <color indexed="81"/>
            <rFont val="Tahoma"/>
            <family val="2"/>
          </rPr>
          <t xml:space="preserve">
Previously computing devices per student</t>
        </r>
      </text>
    </comment>
  </commentList>
</comments>
</file>

<file path=xl/comments3.xml><?xml version="1.0" encoding="utf-8"?>
<comments xmlns="http://schemas.openxmlformats.org/spreadsheetml/2006/main">
  <authors>
    <author>Author</author>
  </authors>
  <commentList>
    <comment ref="A4" authorId="0" shapeId="0">
      <text>
        <r>
          <rPr>
            <b/>
            <sz val="9"/>
            <color indexed="81"/>
            <rFont val="Tahoma"/>
            <family val="2"/>
          </rPr>
          <t>Author:</t>
        </r>
        <r>
          <rPr>
            <sz val="9"/>
            <color indexed="81"/>
            <rFont val="Tahoma"/>
            <family val="2"/>
          </rPr>
          <t xml:space="preserve">
Number of campus libraries
 A campus library is unit of an administrative entity which has at least all of the following:
• Separate quarters
• An organized collection of library materials
• Paid staff
• Regularly scheduled hours for being open to the public
</t>
        </r>
      </text>
    </comment>
    <comment ref="A5" authorId="0" shapeId="0">
      <text>
        <r>
          <rPr>
            <b/>
            <sz val="9"/>
            <color indexed="81"/>
            <rFont val="Tahoma"/>
            <family val="2"/>
          </rPr>
          <t>Author:</t>
        </r>
        <r>
          <rPr>
            <sz val="9"/>
            <color indexed="81"/>
            <rFont val="Tahoma"/>
            <family val="2"/>
          </rPr>
          <t xml:space="preserve">
Total library area in square metres
 In order to convert measurements in square feet to one in square meters multiply the former by .0929.
Include space for books and non-book materials. Include space for storage of audiovisual equipment if control of this equipment is the library's responsibility. Include classrooms, seminar rooms and work space for library staff if these areas are considered to be part of the library's physical facilities. Include areas occupied by shelves for library materials and users of library materials.
</t>
        </r>
      </text>
    </comment>
    <comment ref="A7" authorId="0" shapeId="0">
      <text>
        <r>
          <rPr>
            <b/>
            <sz val="9"/>
            <color indexed="81"/>
            <rFont val="Tahoma"/>
            <family val="2"/>
          </rPr>
          <t>Author:</t>
        </r>
        <r>
          <rPr>
            <sz val="9"/>
            <color indexed="81"/>
            <rFont val="Tahoma"/>
            <family val="2"/>
          </rPr>
          <t xml:space="preserve">
a. Computers available for students: count any computer that can be used by a student in the library including those in classrooms or labs that are under the library’s responsibility; include stand-up OPACs and express email stations.</t>
        </r>
      </text>
    </comment>
    <comment ref="A8" authorId="0" shapeId="0">
      <text>
        <r>
          <rPr>
            <b/>
            <sz val="9"/>
            <color indexed="81"/>
            <rFont val="Tahoma"/>
            <family val="2"/>
          </rPr>
          <t>Author:</t>
        </r>
        <r>
          <rPr>
            <sz val="9"/>
            <color indexed="81"/>
            <rFont val="Tahoma"/>
            <family val="2"/>
          </rPr>
          <t xml:space="preserve">
Computing devices available for borrowing: count the number of computing devices available for borrowing (e.g. laptops, e-book readers, and tablets).
</t>
        </r>
      </text>
    </comment>
    <comment ref="A10" authorId="0" shapeId="0">
      <text>
        <r>
          <rPr>
            <b/>
            <sz val="9"/>
            <color indexed="81"/>
            <rFont val="Tahoma"/>
            <family val="2"/>
          </rPr>
          <t>Author:</t>
        </r>
        <r>
          <rPr>
            <sz val="9"/>
            <color indexed="81"/>
            <rFont val="Tahoma"/>
            <family val="2"/>
          </rPr>
          <t xml:space="preserve">
a. Classroom seats: classroom seating is any seating used for library instructional purposes and is located in the library.  
</t>
        </r>
      </text>
    </comment>
    <comment ref="A11" authorId="0" shapeId="0">
      <text>
        <r>
          <rPr>
            <b/>
            <sz val="9"/>
            <color indexed="81"/>
            <rFont val="Tahoma"/>
            <family val="2"/>
          </rPr>
          <t>Author:</t>
        </r>
        <r>
          <rPr>
            <sz val="9"/>
            <color indexed="81"/>
            <rFont val="Tahoma"/>
            <family val="2"/>
          </rPr>
          <t xml:space="preserve">
b. Group study room seats: the number of seats in the group study rooms in the library.</t>
        </r>
      </text>
    </comment>
    <comment ref="A12" authorId="0" shapeId="0">
      <text>
        <r>
          <rPr>
            <b/>
            <sz val="9"/>
            <color indexed="81"/>
            <rFont val="Tahoma"/>
            <family val="2"/>
          </rPr>
          <t>Author:</t>
        </r>
        <r>
          <rPr>
            <sz val="9"/>
            <color indexed="81"/>
            <rFont val="Tahoma"/>
            <family val="2"/>
          </rPr>
          <t xml:space="preserve">
c. Total library user seats: include all seating available for students; exclude seats in staff areas, offices, and administrative meeting rooms.  This figure includes A4a and A4 b.</t>
        </r>
      </text>
    </comment>
    <comment ref="A13" authorId="0" shapeId="0">
      <text>
        <r>
          <rPr>
            <b/>
            <sz val="9"/>
            <color indexed="81"/>
            <rFont val="Tahoma"/>
            <family val="2"/>
          </rPr>
          <t>Author:</t>
        </r>
        <r>
          <rPr>
            <sz val="9"/>
            <color indexed="81"/>
            <rFont val="Tahoma"/>
            <family val="2"/>
          </rPr>
          <t xml:space="preserve">
Use the figure from the campus library that has the longest hours.</t>
        </r>
      </text>
    </comment>
    <comment ref="A14" authorId="0" shapeId="0">
      <text>
        <r>
          <rPr>
            <b/>
            <sz val="9"/>
            <color indexed="81"/>
            <rFont val="Tahoma"/>
            <family val="2"/>
          </rPr>
          <t>Author:</t>
        </r>
        <r>
          <rPr>
            <sz val="9"/>
            <color indexed="81"/>
            <rFont val="Tahoma"/>
            <family val="2"/>
          </rPr>
          <t xml:space="preserve">
Hours for the reference service desk in the campus with the longest hours.</t>
        </r>
      </text>
    </comment>
    <comment ref="A17" authorId="0" shapeId="0">
      <text>
        <r>
          <rPr>
            <b/>
            <sz val="9"/>
            <color indexed="81"/>
            <rFont val="Tahoma"/>
            <family val="2"/>
          </rPr>
          <t>Author:</t>
        </r>
        <r>
          <rPr>
            <sz val="9"/>
            <color indexed="81"/>
            <rFont val="Tahoma"/>
            <family val="2"/>
          </rPr>
          <t xml:space="preserve">
a. Books and other print material catalogued as books: a volume is a physical unit of any printed or processed work contained in one binding, encasement or other clear distinction, which has been catalogued as part of the collection and given an individual barcode; include monographic titles which are in microform or CD format; include annuals; exclude periodicals.</t>
        </r>
      </text>
    </comment>
    <comment ref="A18" authorId="0" shapeId="0">
      <text>
        <r>
          <rPr>
            <b/>
            <sz val="9"/>
            <color indexed="81"/>
            <rFont val="Tahoma"/>
            <family val="2"/>
          </rPr>
          <t>Author:</t>
        </r>
        <r>
          <rPr>
            <sz val="9"/>
            <color indexed="81"/>
            <rFont val="Tahoma"/>
            <family val="2"/>
          </rPr>
          <t xml:space="preserve">
b. Audiovisual materials: count all AV physical units for which the library has responsibility if the holdings are listed in the catalogue, even if they are regularly housed or used outside the library.  In the case of two or more different types of audiovisual media meant to be used together, do not count each physical item separately.  Instead, count all items meant to be used in conjunction as a single unit.
Examples of AV: DVDs, videos, compact discs, streaming media.
</t>
        </r>
      </text>
    </comment>
    <comment ref="A19" authorId="0" shapeId="0">
      <text>
        <r>
          <rPr>
            <b/>
            <sz val="9"/>
            <color indexed="81"/>
            <rFont val="Tahoma"/>
            <family val="2"/>
          </rPr>
          <t>Author:</t>
        </r>
        <r>
          <rPr>
            <sz val="9"/>
            <color indexed="81"/>
            <rFont val="Tahoma"/>
            <family val="2"/>
          </rPr>
          <t xml:space="preserve">
c. Back issues of periodicals: count all issues and include journals, magazines, and newspapers received in print, microform, or CD formats; count volumes if they are known, otherwise 1 year = 1 volume; and include annual index volumes.</t>
        </r>
      </text>
    </comment>
    <comment ref="A20" authorId="0" shapeId="0">
      <text>
        <r>
          <rPr>
            <b/>
            <sz val="9"/>
            <color indexed="81"/>
            <rFont val="Tahoma"/>
            <family val="2"/>
          </rPr>
          <t>Author:</t>
        </r>
        <r>
          <rPr>
            <sz val="9"/>
            <color indexed="81"/>
            <rFont val="Tahoma"/>
            <family val="2"/>
          </rPr>
          <t xml:space="preserve">
d. Total physical collection: include B1a, B1b, and B1c for the total collection size.</t>
        </r>
      </text>
    </comment>
    <comment ref="A21" authorId="0" shapeId="0">
      <text>
        <r>
          <rPr>
            <b/>
            <sz val="9"/>
            <color indexed="81"/>
            <rFont val="Tahoma"/>
            <family val="2"/>
          </rPr>
          <t>Author:</t>
        </r>
        <r>
          <rPr>
            <sz val="9"/>
            <color indexed="81"/>
            <rFont val="Tahoma"/>
            <family val="2"/>
          </rPr>
          <t xml:space="preserve">
Count all serial subscriptions that are currently received in print; including scholarly journals, newspapers, and magazines.</t>
        </r>
      </text>
    </comment>
    <comment ref="A22" authorId="0" shapeId="0">
      <text>
        <r>
          <rPr>
            <b/>
            <sz val="9"/>
            <color indexed="81"/>
            <rFont val="Tahoma"/>
            <family val="2"/>
          </rPr>
          <t>Author:</t>
        </r>
        <r>
          <rPr>
            <sz val="9"/>
            <color indexed="81"/>
            <rFont val="Tahoma"/>
            <family val="2"/>
          </rPr>
          <t xml:space="preserve">
A database is an aggregate licensed by the library from a vendor that allows a search for resources.   Report the total number of citation indexes and abstracts; full-text article databases; full-text reference sources; dissertation and conference proceedings databases. Exclude open source and free databases.</t>
        </r>
      </text>
    </comment>
    <comment ref="A23" authorId="0" shapeId="0">
      <text>
        <r>
          <rPr>
            <b/>
            <sz val="9"/>
            <color indexed="81"/>
            <rFont val="Tahoma"/>
            <family val="2"/>
          </rPr>
          <t>Author:</t>
        </r>
        <r>
          <rPr>
            <sz val="9"/>
            <color indexed="81"/>
            <rFont val="Tahoma"/>
            <family val="2"/>
          </rPr>
          <t xml:space="preserve">
Count the unique full-text journal titles included in aggregator packages and those available as separate electronic journals. 
</t>
        </r>
      </text>
    </comment>
    <comment ref="A24" authorId="0" shapeId="0">
      <text>
        <r>
          <rPr>
            <b/>
            <sz val="9"/>
            <color indexed="81"/>
            <rFont val="Tahoma"/>
            <family val="2"/>
          </rPr>
          <t>Author:</t>
        </r>
        <r>
          <rPr>
            <sz val="9"/>
            <color indexed="81"/>
            <rFont val="Tahoma"/>
            <family val="2"/>
          </rPr>
          <t xml:space="preserve">
Count all licensed titles individually regardless of whether the books are licensed as a bundle or individually purchased.</t>
        </r>
      </text>
    </comment>
    <comment ref="A25" authorId="0" shapeId="0">
      <text>
        <r>
          <rPr>
            <b/>
            <sz val="9"/>
            <color indexed="81"/>
            <rFont val="Tahoma"/>
            <family val="2"/>
          </rPr>
          <t>Author:</t>
        </r>
        <r>
          <rPr>
            <sz val="9"/>
            <color indexed="81"/>
            <rFont val="Tahoma"/>
            <family val="2"/>
          </rPr>
          <t xml:space="preserve">
Count music and video products by title, not by segment (i.e. don’t count individual songs).</t>
        </r>
      </text>
    </comment>
    <comment ref="A27" authorId="0" shapeId="0">
      <text>
        <r>
          <rPr>
            <b/>
            <sz val="9"/>
            <color indexed="81"/>
            <rFont val="Tahoma"/>
            <family val="2"/>
          </rPr>
          <t>Author:</t>
        </r>
        <r>
          <rPr>
            <sz val="9"/>
            <color indexed="81"/>
            <rFont val="Tahoma"/>
            <family val="2"/>
          </rPr>
          <t xml:space="preserve">
Report Full Load Equivalent (FLE) enrollment as reported by the Registrar's office.</t>
        </r>
      </text>
    </comment>
    <comment ref="A28" authorId="0" shapeId="0">
      <text>
        <r>
          <rPr>
            <b/>
            <sz val="9"/>
            <color indexed="81"/>
            <rFont val="Tahoma"/>
            <family val="2"/>
          </rPr>
          <t>Author:</t>
        </r>
        <r>
          <rPr>
            <sz val="9"/>
            <color indexed="81"/>
            <rFont val="Tahoma"/>
            <family val="2"/>
          </rPr>
          <t xml:space="preserve">
Report the Full Time Equivalent (FTE) number of faculty in the institution, as reported to the government.</t>
        </r>
      </text>
    </comment>
    <comment ref="A30" authorId="0" shapeId="0">
      <text>
        <r>
          <rPr>
            <b/>
            <sz val="9"/>
            <color indexed="81"/>
            <rFont val="Tahoma"/>
            <family val="2"/>
          </rPr>
          <t>Author:</t>
        </r>
        <r>
          <rPr>
            <sz val="9"/>
            <color indexed="81"/>
            <rFont val="Tahoma"/>
            <family val="2"/>
          </rPr>
          <t xml:space="preserve">
a. Professional librarians are those individuals who possess professional qualifications in librarianship and who are employed in positions requiring such qualifications.</t>
        </r>
      </text>
    </comment>
    <comment ref="A31" authorId="0" shapeId="0">
      <text>
        <r>
          <rPr>
            <b/>
            <sz val="9"/>
            <color indexed="81"/>
            <rFont val="Tahoma"/>
            <family val="2"/>
          </rPr>
          <t>Tom:</t>
        </r>
        <r>
          <rPr>
            <sz val="9"/>
            <color indexed="81"/>
            <rFont val="Tahoma"/>
            <family val="2"/>
          </rPr>
          <t xml:space="preserve">
b. Library technicians include graduates of a two year diploma program (or equivalent) in library and information technology and are employed in positions requiring such qualifications.</t>
        </r>
      </text>
    </comment>
    <comment ref="A32" authorId="0" shapeId="0">
      <text>
        <r>
          <rPr>
            <b/>
            <sz val="9"/>
            <color indexed="81"/>
            <rFont val="Tahoma"/>
            <family val="2"/>
          </rPr>
          <t>Author:</t>
        </r>
        <r>
          <rPr>
            <sz val="9"/>
            <color indexed="81"/>
            <rFont val="Tahoma"/>
            <family val="2"/>
          </rPr>
          <t xml:space="preserve">
c. Other staff includes all clerks, administrative support personnel, student assistants and all others engaged in tasks supporting library services or necessary for the operation of the library if they are paid from the library's operating budget.</t>
        </r>
      </text>
    </comment>
    <comment ref="A33" authorId="0" shapeId="0">
      <text>
        <r>
          <rPr>
            <b/>
            <sz val="9"/>
            <color indexed="81"/>
            <rFont val="Tahoma"/>
            <family val="2"/>
          </rPr>
          <t>Author:</t>
        </r>
        <r>
          <rPr>
            <sz val="9"/>
            <color indexed="81"/>
            <rFont val="Tahoma"/>
            <family val="2"/>
          </rPr>
          <t xml:space="preserve">
d. Total of all staff: add C3a + C3b + C3c</t>
        </r>
      </text>
    </comment>
    <comment ref="A36" authorId="0" shapeId="0">
      <text>
        <r>
          <rPr>
            <b/>
            <sz val="9"/>
            <color indexed="81"/>
            <rFont val="Tahoma"/>
            <family val="2"/>
          </rPr>
          <t>Author:</t>
        </r>
        <r>
          <rPr>
            <sz val="9"/>
            <color indexed="81"/>
            <rFont val="Tahoma"/>
            <family val="2"/>
          </rPr>
          <t xml:space="preserve">
a. Staffing: all salaries and benefits for the staff listed in C3.</t>
        </r>
      </text>
    </comment>
    <comment ref="A37" authorId="0" shapeId="0">
      <text>
        <r>
          <rPr>
            <b/>
            <sz val="9"/>
            <color indexed="81"/>
            <rFont val="Tahoma"/>
            <family val="2"/>
          </rPr>
          <t>Author:</t>
        </r>
        <r>
          <rPr>
            <sz val="9"/>
            <color indexed="81"/>
            <rFont val="Tahoma"/>
            <family val="2"/>
          </rPr>
          <t xml:space="preserve">
b. Collections: include all print and non-print resources, including electronic.</t>
        </r>
      </text>
    </comment>
    <comment ref="A38" authorId="0" shapeId="0">
      <text>
        <r>
          <rPr>
            <b/>
            <sz val="9"/>
            <color indexed="81"/>
            <rFont val="Tahoma"/>
            <family val="2"/>
          </rPr>
          <t>Author:</t>
        </r>
        <r>
          <rPr>
            <sz val="9"/>
            <color indexed="81"/>
            <rFont val="Tahoma"/>
            <family val="2"/>
          </rPr>
          <t xml:space="preserve">
c. All other operating expenditures: include all other library operating costs other than salaries, benefits, and collections (e.g. include supplies, telephone, travel).</t>
        </r>
      </text>
    </comment>
    <comment ref="A39" authorId="0" shapeId="0">
      <text>
        <r>
          <rPr>
            <b/>
            <sz val="9"/>
            <color indexed="81"/>
            <rFont val="Tahoma"/>
            <family val="2"/>
          </rPr>
          <t>Author:</t>
        </r>
        <r>
          <rPr>
            <sz val="9"/>
            <color indexed="81"/>
            <rFont val="Tahoma"/>
            <family val="2"/>
          </rPr>
          <t xml:space="preserve">
d. Total library operating expenditures: D1a + D1b + D1c
</t>
        </r>
      </text>
    </comment>
    <comment ref="A40" authorId="0" shapeId="0">
      <text>
        <r>
          <rPr>
            <b/>
            <sz val="9"/>
            <color indexed="81"/>
            <rFont val="Tahoma"/>
            <family val="2"/>
          </rPr>
          <t>Author:</t>
        </r>
        <r>
          <rPr>
            <sz val="9"/>
            <color indexed="81"/>
            <rFont val="Tahoma"/>
            <family val="2"/>
          </rPr>
          <t xml:space="preserve">
Furniture and equipment with a value of over $1000.</t>
        </r>
      </text>
    </comment>
    <comment ref="A41" authorId="0" shapeId="0">
      <text>
        <r>
          <rPr>
            <b/>
            <sz val="9"/>
            <color indexed="81"/>
            <rFont val="Tahoma"/>
            <family val="2"/>
          </rPr>
          <t>Author:</t>
        </r>
        <r>
          <rPr>
            <sz val="9"/>
            <color indexed="81"/>
            <rFont val="Tahoma"/>
            <family val="2"/>
          </rPr>
          <t xml:space="preserve">
Total expenditures for the institution: operating plus amortization of capital assets.
</t>
        </r>
      </text>
    </comment>
    <comment ref="A43" authorId="0" shapeId="0">
      <text>
        <r>
          <rPr>
            <b/>
            <sz val="9"/>
            <color indexed="81"/>
            <rFont val="Tahoma"/>
            <family val="2"/>
          </rPr>
          <t>Author:</t>
        </r>
        <r>
          <rPr>
            <sz val="9"/>
            <color indexed="81"/>
            <rFont val="Tahoma"/>
            <family val="2"/>
          </rPr>
          <t xml:space="preserve">
Count as circulations those irtems charged out to library users from the library's collection (do not include in-house usage). Include renewals and reserve circulations. </t>
        </r>
      </text>
    </comment>
    <comment ref="A45" authorId="0" shapeId="0">
      <text>
        <r>
          <rPr>
            <b/>
            <sz val="9"/>
            <color indexed="81"/>
            <rFont val="Tahoma"/>
            <family val="2"/>
          </rPr>
          <t>Author:</t>
        </r>
        <r>
          <rPr>
            <sz val="9"/>
            <color indexed="81"/>
            <rFont val="Tahoma"/>
            <family val="2"/>
          </rPr>
          <t xml:space="preserve">
a. Interlibrary loan/document delivery service borrowed: the number of items borrowed from other libraries, including both returnables (loans) and non-returnables (copies). Count only those loans actually filled.</t>
        </r>
      </text>
    </comment>
    <comment ref="A46" authorId="0" shapeId="0">
      <text>
        <r>
          <rPr>
            <b/>
            <sz val="9"/>
            <color indexed="81"/>
            <rFont val="Tahoma"/>
            <family val="2"/>
          </rPr>
          <t>Author:</t>
        </r>
        <r>
          <rPr>
            <sz val="9"/>
            <color indexed="81"/>
            <rFont val="Tahoma"/>
            <family val="2"/>
          </rPr>
          <t xml:space="preserve">
b. Interlibrary loan/document delivery service lent: the number of items lent to other libraries, including both returnables (loans) and non-returnables (copies). Count only those loans actually filled.
</t>
        </r>
      </text>
    </comment>
    <comment ref="A48" authorId="0" shapeId="0">
      <text>
        <r>
          <rPr>
            <b/>
            <sz val="9"/>
            <color indexed="81"/>
            <rFont val="Tahoma"/>
            <family val="2"/>
          </rPr>
          <t>Author:</t>
        </r>
        <r>
          <rPr>
            <sz val="9"/>
            <color indexed="81"/>
            <rFont val="Tahoma"/>
            <family val="2"/>
          </rPr>
          <t xml:space="preserve">
Count classroom sessions only; do not include tours.
a. The number of sessions.
b. The number of students attending the sessions. 
</t>
        </r>
      </text>
    </comment>
    <comment ref="A50" authorId="0" shapeId="0">
      <text>
        <r>
          <rPr>
            <b/>
            <sz val="9"/>
            <color indexed="81"/>
            <rFont val="Tahoma"/>
            <family val="2"/>
          </rPr>
          <t>Author:</t>
        </r>
        <r>
          <rPr>
            <sz val="9"/>
            <color indexed="81"/>
            <rFont val="Tahoma"/>
            <family val="2"/>
          </rPr>
          <t xml:space="preserve">
Total of all reference transactions, including by electronic means.</t>
        </r>
      </text>
    </comment>
    <comment ref="A52" authorId="0" shapeId="0">
      <text>
        <r>
          <rPr>
            <b/>
            <sz val="9"/>
            <color indexed="81"/>
            <rFont val="Tahoma"/>
            <family val="2"/>
          </rPr>
          <t>Author:</t>
        </r>
        <r>
          <rPr>
            <sz val="9"/>
            <color indexed="81"/>
            <rFont val="Tahoma"/>
            <family val="2"/>
          </rPr>
          <t xml:space="preserve">
a.  The number of volumes added.
b. The number of volumes deleted.
</t>
        </r>
      </text>
    </comment>
    <comment ref="A54" authorId="0" shapeId="0">
      <text>
        <r>
          <rPr>
            <b/>
            <sz val="9"/>
            <color indexed="81"/>
            <rFont val="Tahoma"/>
            <family val="2"/>
          </rPr>
          <t>Author:</t>
        </r>
        <r>
          <rPr>
            <sz val="9"/>
            <color indexed="81"/>
            <rFont val="Tahoma"/>
            <family val="2"/>
          </rPr>
          <t xml:space="preserve">
Count the attendance through a gate counter system.</t>
        </r>
      </text>
    </comment>
    <comment ref="A56" authorId="0" shapeId="0">
      <text>
        <r>
          <rPr>
            <b/>
            <sz val="9"/>
            <color indexed="81"/>
            <rFont val="Tahoma"/>
            <family val="2"/>
          </rPr>
          <t>Author:</t>
        </r>
        <r>
          <rPr>
            <sz val="9"/>
            <color indexed="81"/>
            <rFont val="Tahoma"/>
            <family val="2"/>
          </rPr>
          <t xml:space="preserve">
a. Searches: a specific intellectual query submitted through a search form to the database.</t>
        </r>
      </text>
    </comment>
    <comment ref="A57" authorId="0" shapeId="0">
      <text>
        <r>
          <rPr>
            <b/>
            <sz val="9"/>
            <color indexed="81"/>
            <rFont val="Tahoma"/>
            <family val="2"/>
          </rPr>
          <t>Genevieve:</t>
        </r>
        <r>
          <rPr>
            <sz val="9"/>
            <color indexed="81"/>
            <rFont val="Tahoma"/>
            <family val="2"/>
          </rPr>
          <t xml:space="preserve">
b. Retrievals/Requests: number of successful full-text article requests.</t>
        </r>
      </text>
    </comment>
    <comment ref="A58" authorId="0" shapeId="0">
      <text>
        <r>
          <rPr>
            <b/>
            <sz val="9"/>
            <color indexed="81"/>
            <rFont val="Tahoma"/>
            <family val="2"/>
          </rPr>
          <t>Author:</t>
        </r>
        <r>
          <rPr>
            <sz val="9"/>
            <color indexed="81"/>
            <rFont val="Tahoma"/>
            <family val="2"/>
          </rPr>
          <t xml:space="preserve">
The number of full-text sessions:  the units examined, downloaded, or otherwise supplied to the user, to the extent these are recordable.  Count e-books and e-reference materials.</t>
        </r>
      </text>
    </comment>
  </commentList>
</comments>
</file>

<file path=xl/comments4.xml><?xml version="1.0" encoding="utf-8"?>
<comments xmlns="http://schemas.openxmlformats.org/spreadsheetml/2006/main">
  <authors>
    <author>Author</author>
  </authors>
  <commentList>
    <comment ref="A4" authorId="0" shapeId="0">
      <text>
        <r>
          <rPr>
            <b/>
            <sz val="9"/>
            <color indexed="81"/>
            <rFont val="Tahoma"/>
            <family val="2"/>
          </rPr>
          <t>Author:</t>
        </r>
        <r>
          <rPr>
            <sz val="9"/>
            <color indexed="81"/>
            <rFont val="Tahoma"/>
            <family val="2"/>
          </rPr>
          <t xml:space="preserve">
Number of campus libraries
 A campus library is unit of an administrative entity which has at least all of the following:
• Separate quarters
• An organized collection of library materials
• Paid staff
• Regularly scheduled hours for being open to the public
</t>
        </r>
      </text>
    </comment>
    <comment ref="A5" authorId="0" shapeId="0">
      <text>
        <r>
          <rPr>
            <b/>
            <sz val="9"/>
            <color indexed="81"/>
            <rFont val="Tahoma"/>
            <family val="2"/>
          </rPr>
          <t>Author:</t>
        </r>
        <r>
          <rPr>
            <sz val="9"/>
            <color indexed="81"/>
            <rFont val="Tahoma"/>
            <family val="2"/>
          </rPr>
          <t xml:space="preserve">
Total library area in square metres
 In order to convert measurements in square feet to one in square meters multiply the former by .0929.
Include space for books and non-book materials. Include space for storage of audiovisual equipment if control of this equipment is the library's responsibility. Include classrooms, seminar rooms and work space for library staff if these areas are considered to be part of the library's physical facilities. Include areas occupied by shelves for library materials and users of library materials.
</t>
        </r>
      </text>
    </comment>
    <comment ref="A7" authorId="0" shapeId="0">
      <text>
        <r>
          <rPr>
            <b/>
            <sz val="9"/>
            <color indexed="81"/>
            <rFont val="Tahoma"/>
            <family val="2"/>
          </rPr>
          <t>Author:</t>
        </r>
        <r>
          <rPr>
            <sz val="9"/>
            <color indexed="81"/>
            <rFont val="Tahoma"/>
            <family val="2"/>
          </rPr>
          <t xml:space="preserve">
a. Computers available for students: count any computer that can be used by a student in the library including those in classrooms or labs that are under the library’s responsibility; include stand-up OPACs and express email stations.</t>
        </r>
      </text>
    </comment>
    <comment ref="A8" authorId="0" shapeId="0">
      <text>
        <r>
          <rPr>
            <b/>
            <sz val="9"/>
            <color indexed="81"/>
            <rFont val="Tahoma"/>
            <family val="2"/>
          </rPr>
          <t>Author:</t>
        </r>
        <r>
          <rPr>
            <sz val="9"/>
            <color indexed="81"/>
            <rFont val="Tahoma"/>
            <family val="2"/>
          </rPr>
          <t xml:space="preserve">
Computing devices available for borrowing: count the number of computing devices available for borrowing (e.g. laptops, e-book readers, and tablets).
</t>
        </r>
      </text>
    </comment>
    <comment ref="A10" authorId="0" shapeId="0">
      <text>
        <r>
          <rPr>
            <b/>
            <sz val="9"/>
            <color indexed="81"/>
            <rFont val="Tahoma"/>
            <family val="2"/>
          </rPr>
          <t>Author:</t>
        </r>
        <r>
          <rPr>
            <sz val="9"/>
            <color indexed="81"/>
            <rFont val="Tahoma"/>
            <family val="2"/>
          </rPr>
          <t xml:space="preserve">
a. Classroom seats: classroom seating is any seating used for library instructional purposes and is located in the library.  
</t>
        </r>
      </text>
    </comment>
    <comment ref="A11" authorId="0" shapeId="0">
      <text>
        <r>
          <rPr>
            <b/>
            <sz val="9"/>
            <color indexed="81"/>
            <rFont val="Tahoma"/>
            <family val="2"/>
          </rPr>
          <t>Author:</t>
        </r>
        <r>
          <rPr>
            <sz val="9"/>
            <color indexed="81"/>
            <rFont val="Tahoma"/>
            <family val="2"/>
          </rPr>
          <t xml:space="preserve">
b. Group study room seats: the number of seats in the group study rooms in the library.</t>
        </r>
      </text>
    </comment>
    <comment ref="A12" authorId="0" shapeId="0">
      <text>
        <r>
          <rPr>
            <b/>
            <sz val="9"/>
            <color indexed="81"/>
            <rFont val="Tahoma"/>
            <family val="2"/>
          </rPr>
          <t>Author:</t>
        </r>
        <r>
          <rPr>
            <sz val="9"/>
            <color indexed="81"/>
            <rFont val="Tahoma"/>
            <family val="2"/>
          </rPr>
          <t xml:space="preserve">
c. Total library user seats: include all seating available for students; exclude seats in staff areas, offices, and administrative meeting rooms.  This figure includes A4a and A4 b.</t>
        </r>
      </text>
    </comment>
    <comment ref="A13" authorId="0" shapeId="0">
      <text>
        <r>
          <rPr>
            <b/>
            <sz val="9"/>
            <color indexed="81"/>
            <rFont val="Tahoma"/>
            <family val="2"/>
          </rPr>
          <t>Author:</t>
        </r>
        <r>
          <rPr>
            <sz val="9"/>
            <color indexed="81"/>
            <rFont val="Tahoma"/>
            <family val="2"/>
          </rPr>
          <t xml:space="preserve">
Use the figure from the campus library that has the longest hours.</t>
        </r>
      </text>
    </comment>
    <comment ref="F13" authorId="0" shapeId="0">
      <text>
        <r>
          <rPr>
            <b/>
            <sz val="9"/>
            <color indexed="81"/>
            <rFont val="Tahoma"/>
            <family val="2"/>
          </rPr>
          <t>Computer lab open 24/7</t>
        </r>
      </text>
    </comment>
    <comment ref="A14" authorId="0" shapeId="0">
      <text>
        <r>
          <rPr>
            <b/>
            <sz val="9"/>
            <color indexed="81"/>
            <rFont val="Tahoma"/>
            <family val="2"/>
          </rPr>
          <t>Author:</t>
        </r>
        <r>
          <rPr>
            <sz val="9"/>
            <color indexed="81"/>
            <rFont val="Tahoma"/>
            <family val="2"/>
          </rPr>
          <t xml:space="preserve">
Hours for the reference service desk in the campus with the longest hours.</t>
        </r>
      </text>
    </comment>
    <comment ref="A17" authorId="0" shapeId="0">
      <text>
        <r>
          <rPr>
            <b/>
            <sz val="9"/>
            <color indexed="81"/>
            <rFont val="Tahoma"/>
            <family val="2"/>
          </rPr>
          <t>Author:</t>
        </r>
        <r>
          <rPr>
            <sz val="9"/>
            <color indexed="81"/>
            <rFont val="Tahoma"/>
            <family val="2"/>
          </rPr>
          <t xml:space="preserve">
a. Books and other print material catalogued as books: a volume is a physical unit of any printed or processed work contained in one binding, encasement or other clear distinction, which has been catalogued as part of the collection and given an individual barcode; include monographic titles which are in microform or CD format; include annuals; exclude periodicals.</t>
        </r>
      </text>
    </comment>
    <comment ref="A18" authorId="0" shapeId="0">
      <text>
        <r>
          <rPr>
            <b/>
            <sz val="9"/>
            <color indexed="81"/>
            <rFont val="Tahoma"/>
            <family val="2"/>
          </rPr>
          <t>Author:</t>
        </r>
        <r>
          <rPr>
            <sz val="9"/>
            <color indexed="81"/>
            <rFont val="Tahoma"/>
            <family val="2"/>
          </rPr>
          <t xml:space="preserve">
b. Audiovisual materials: count all AV physical units for which the library has responsibility if the holdings are listed in the catalogue, even if they are regularly housed or used outside the library.  In the case of two or more different types of audiovisual media meant to be used together, do not count each physical item separately.  Instead, count all items meant to be used in conjunction as a single unit.
Examples of AV: DVDs, videos, compact discs, streaming media.
</t>
        </r>
      </text>
    </comment>
    <comment ref="A19" authorId="0" shapeId="0">
      <text>
        <r>
          <rPr>
            <b/>
            <sz val="9"/>
            <color indexed="81"/>
            <rFont val="Tahoma"/>
            <family val="2"/>
          </rPr>
          <t>Author:</t>
        </r>
        <r>
          <rPr>
            <sz val="9"/>
            <color indexed="81"/>
            <rFont val="Tahoma"/>
            <family val="2"/>
          </rPr>
          <t xml:space="preserve">
c. Back issues of periodicals: count all issues and include journals, magazines, and newspapers received in print, microform, or CD formats; count volumes if they are known, otherwise 1 year = 1 volume; and include annual index volumes.</t>
        </r>
      </text>
    </comment>
    <comment ref="A20" authorId="0" shapeId="0">
      <text>
        <r>
          <rPr>
            <b/>
            <sz val="9"/>
            <color indexed="81"/>
            <rFont val="Tahoma"/>
            <family val="2"/>
          </rPr>
          <t>Author:</t>
        </r>
        <r>
          <rPr>
            <sz val="9"/>
            <color indexed="81"/>
            <rFont val="Tahoma"/>
            <family val="2"/>
          </rPr>
          <t xml:space="preserve">
d. Total physical collection: include B1a, B1b, and B1c for the total collection size.</t>
        </r>
      </text>
    </comment>
    <comment ref="A21" authorId="0" shapeId="0">
      <text>
        <r>
          <rPr>
            <b/>
            <sz val="9"/>
            <color indexed="81"/>
            <rFont val="Tahoma"/>
            <family val="2"/>
          </rPr>
          <t>Author:</t>
        </r>
        <r>
          <rPr>
            <sz val="9"/>
            <color indexed="81"/>
            <rFont val="Tahoma"/>
            <family val="2"/>
          </rPr>
          <t xml:space="preserve">
Count all serial subscriptions that are currently received in print; including scholarly journals, newspapers, and magazines.</t>
        </r>
      </text>
    </comment>
    <comment ref="A22" authorId="0" shapeId="0">
      <text>
        <r>
          <rPr>
            <b/>
            <sz val="9"/>
            <color indexed="81"/>
            <rFont val="Tahoma"/>
            <family val="2"/>
          </rPr>
          <t>Author:</t>
        </r>
        <r>
          <rPr>
            <sz val="9"/>
            <color indexed="81"/>
            <rFont val="Tahoma"/>
            <family val="2"/>
          </rPr>
          <t xml:space="preserve">
A database is an aggregate licensed by the library from a vendor that allows a search for resources.   Report the total number of citation indexes and abstracts; full-text article databases; full-text reference sources; dissertation and conference proceedings databases. Exclude open source and free databases.</t>
        </r>
      </text>
    </comment>
    <comment ref="A23" authorId="0" shapeId="0">
      <text>
        <r>
          <rPr>
            <b/>
            <sz val="9"/>
            <color indexed="81"/>
            <rFont val="Tahoma"/>
            <family val="2"/>
          </rPr>
          <t>Author:</t>
        </r>
        <r>
          <rPr>
            <sz val="9"/>
            <color indexed="81"/>
            <rFont val="Tahoma"/>
            <family val="2"/>
          </rPr>
          <t xml:space="preserve">
Count the unique full-text journal titles included in aggregator packages and those available as separate electronic journals. 
</t>
        </r>
      </text>
    </comment>
    <comment ref="A24" authorId="0" shapeId="0">
      <text>
        <r>
          <rPr>
            <b/>
            <sz val="9"/>
            <color indexed="81"/>
            <rFont val="Tahoma"/>
            <family val="2"/>
          </rPr>
          <t>Author:</t>
        </r>
        <r>
          <rPr>
            <sz val="9"/>
            <color indexed="81"/>
            <rFont val="Tahoma"/>
            <family val="2"/>
          </rPr>
          <t xml:space="preserve">
Count all licensed titles individually regardless of whether the books are licensed as a bundle or individually purchased.</t>
        </r>
      </text>
    </comment>
    <comment ref="A25" authorId="0" shapeId="0">
      <text>
        <r>
          <rPr>
            <b/>
            <sz val="9"/>
            <color indexed="81"/>
            <rFont val="Tahoma"/>
            <family val="2"/>
          </rPr>
          <t>Author:</t>
        </r>
        <r>
          <rPr>
            <sz val="9"/>
            <color indexed="81"/>
            <rFont val="Tahoma"/>
            <family val="2"/>
          </rPr>
          <t xml:space="preserve">
Count music and video products by title, not by segment (i.e. don’t count individual songs).</t>
        </r>
      </text>
    </comment>
    <comment ref="A27" authorId="0" shapeId="0">
      <text>
        <r>
          <rPr>
            <b/>
            <sz val="9"/>
            <color indexed="81"/>
            <rFont val="Tahoma"/>
            <family val="2"/>
          </rPr>
          <t>Author:</t>
        </r>
        <r>
          <rPr>
            <sz val="9"/>
            <color indexed="81"/>
            <rFont val="Tahoma"/>
            <family val="2"/>
          </rPr>
          <t xml:space="preserve">
Report Full Load Equivalent (FLE) enrollment as reported by the Registrar's office.</t>
        </r>
      </text>
    </comment>
    <comment ref="A28" authorId="0" shapeId="0">
      <text>
        <r>
          <rPr>
            <b/>
            <sz val="9"/>
            <color indexed="81"/>
            <rFont val="Tahoma"/>
            <family val="2"/>
          </rPr>
          <t>Author:</t>
        </r>
        <r>
          <rPr>
            <sz val="9"/>
            <color indexed="81"/>
            <rFont val="Tahoma"/>
            <family val="2"/>
          </rPr>
          <t xml:space="preserve">
Report the Full Time Equivalent (FTE) number of faculty in the institution, as reported to the government.</t>
        </r>
      </text>
    </comment>
    <comment ref="A30" authorId="0" shapeId="0">
      <text>
        <r>
          <rPr>
            <b/>
            <sz val="9"/>
            <color indexed="81"/>
            <rFont val="Tahoma"/>
            <family val="2"/>
          </rPr>
          <t>Author:</t>
        </r>
        <r>
          <rPr>
            <sz val="9"/>
            <color indexed="81"/>
            <rFont val="Tahoma"/>
            <family val="2"/>
          </rPr>
          <t xml:space="preserve">
a. Professional librarians are those individuals who possess professional qualifications in librarianship and who are employed in positions requiring such qualifications.</t>
        </r>
      </text>
    </comment>
    <comment ref="A31" authorId="0" shapeId="0">
      <text>
        <r>
          <rPr>
            <b/>
            <sz val="9"/>
            <color indexed="81"/>
            <rFont val="Tahoma"/>
            <family val="2"/>
          </rPr>
          <t>Tom:</t>
        </r>
        <r>
          <rPr>
            <sz val="9"/>
            <color indexed="81"/>
            <rFont val="Tahoma"/>
            <family val="2"/>
          </rPr>
          <t xml:space="preserve">
b. Library technicians include graduates of a two year diploma program (or equivalent) in library and information technology and are employed in positions requiring such qualifications.</t>
        </r>
      </text>
    </comment>
    <comment ref="A32" authorId="0" shapeId="0">
      <text>
        <r>
          <rPr>
            <b/>
            <sz val="9"/>
            <color indexed="81"/>
            <rFont val="Tahoma"/>
            <family val="2"/>
          </rPr>
          <t>Author:</t>
        </r>
        <r>
          <rPr>
            <sz val="9"/>
            <color indexed="81"/>
            <rFont val="Tahoma"/>
            <family val="2"/>
          </rPr>
          <t xml:space="preserve">
c. Other staff includes all clerks, administrative support personnel, student assistants and all others engaged in tasks supporting library services or necessary for the operation of the library if they are paid from the library's operating budget.</t>
        </r>
      </text>
    </comment>
    <comment ref="A33" authorId="0" shapeId="0">
      <text>
        <r>
          <rPr>
            <b/>
            <sz val="9"/>
            <color indexed="81"/>
            <rFont val="Tahoma"/>
            <family val="2"/>
          </rPr>
          <t>Author:</t>
        </r>
        <r>
          <rPr>
            <sz val="9"/>
            <color indexed="81"/>
            <rFont val="Tahoma"/>
            <family val="2"/>
          </rPr>
          <t xml:space="preserve">
d. Total of all staff: add C3a + C3b + C3c</t>
        </r>
      </text>
    </comment>
    <comment ref="A36" authorId="0" shapeId="0">
      <text>
        <r>
          <rPr>
            <b/>
            <sz val="9"/>
            <color indexed="81"/>
            <rFont val="Tahoma"/>
            <family val="2"/>
          </rPr>
          <t>Author:</t>
        </r>
        <r>
          <rPr>
            <sz val="9"/>
            <color indexed="81"/>
            <rFont val="Tahoma"/>
            <family val="2"/>
          </rPr>
          <t xml:space="preserve">
a. Staffing: all salaries and benefits for the staff listed in C3.</t>
        </r>
      </text>
    </comment>
    <comment ref="A37" authorId="0" shapeId="0">
      <text>
        <r>
          <rPr>
            <b/>
            <sz val="9"/>
            <color indexed="81"/>
            <rFont val="Tahoma"/>
            <family val="2"/>
          </rPr>
          <t>Author:</t>
        </r>
        <r>
          <rPr>
            <sz val="9"/>
            <color indexed="81"/>
            <rFont val="Tahoma"/>
            <family val="2"/>
          </rPr>
          <t xml:space="preserve">
b. Collections: include all print and non-print resources, including electronic.</t>
        </r>
      </text>
    </comment>
    <comment ref="A38" authorId="0" shapeId="0">
      <text>
        <r>
          <rPr>
            <b/>
            <sz val="9"/>
            <color indexed="81"/>
            <rFont val="Tahoma"/>
            <family val="2"/>
          </rPr>
          <t>Author:</t>
        </r>
        <r>
          <rPr>
            <sz val="9"/>
            <color indexed="81"/>
            <rFont val="Tahoma"/>
            <family val="2"/>
          </rPr>
          <t xml:space="preserve">
c. All other operating expenditures: include all other library operating costs other than salaries, benefits, and collections (e.g. include supplies, telephone, travel).</t>
        </r>
      </text>
    </comment>
    <comment ref="A39" authorId="0" shapeId="0">
      <text>
        <r>
          <rPr>
            <b/>
            <sz val="9"/>
            <color indexed="81"/>
            <rFont val="Tahoma"/>
            <family val="2"/>
          </rPr>
          <t>Author:</t>
        </r>
        <r>
          <rPr>
            <sz val="9"/>
            <color indexed="81"/>
            <rFont val="Tahoma"/>
            <family val="2"/>
          </rPr>
          <t xml:space="preserve">
d. Total library operating expenditures: D1a + D1b + D1c
</t>
        </r>
      </text>
    </comment>
    <comment ref="A40" authorId="0" shapeId="0">
      <text>
        <r>
          <rPr>
            <b/>
            <sz val="9"/>
            <color indexed="81"/>
            <rFont val="Tahoma"/>
            <family val="2"/>
          </rPr>
          <t>Author:</t>
        </r>
        <r>
          <rPr>
            <sz val="9"/>
            <color indexed="81"/>
            <rFont val="Tahoma"/>
            <family val="2"/>
          </rPr>
          <t xml:space="preserve">
Furniture and equipment with a value of over $1000.</t>
        </r>
      </text>
    </comment>
    <comment ref="A41" authorId="0" shapeId="0">
      <text>
        <r>
          <rPr>
            <b/>
            <sz val="9"/>
            <color indexed="81"/>
            <rFont val="Tahoma"/>
            <family val="2"/>
          </rPr>
          <t>Author:</t>
        </r>
        <r>
          <rPr>
            <sz val="9"/>
            <color indexed="81"/>
            <rFont val="Tahoma"/>
            <family val="2"/>
          </rPr>
          <t xml:space="preserve">
Total expenditures for the institution: operating plus amortization of capital assets.
</t>
        </r>
      </text>
    </comment>
    <comment ref="A43" authorId="0" shapeId="0">
      <text>
        <r>
          <rPr>
            <b/>
            <sz val="9"/>
            <color indexed="81"/>
            <rFont val="Tahoma"/>
            <family val="2"/>
          </rPr>
          <t>Author:</t>
        </r>
        <r>
          <rPr>
            <sz val="9"/>
            <color indexed="81"/>
            <rFont val="Tahoma"/>
            <family val="2"/>
          </rPr>
          <t xml:space="preserve">
Count as circulations those irtems charged out to library users from the library's collection (do not include in-house usage). Include renewals and reserve circulations. </t>
        </r>
      </text>
    </comment>
    <comment ref="A45" authorId="0" shapeId="0">
      <text>
        <r>
          <rPr>
            <b/>
            <sz val="9"/>
            <color indexed="81"/>
            <rFont val="Tahoma"/>
            <family val="2"/>
          </rPr>
          <t>Author:</t>
        </r>
        <r>
          <rPr>
            <sz val="9"/>
            <color indexed="81"/>
            <rFont val="Tahoma"/>
            <family val="2"/>
          </rPr>
          <t xml:space="preserve">
a. Interlibrary loan/document delivery service borrowed: the number of items borrowed from other libraries, including both returnables (loans) and non-returnables (copies). Count only those loans actually filled.</t>
        </r>
      </text>
    </comment>
    <comment ref="A46" authorId="0" shapeId="0">
      <text>
        <r>
          <rPr>
            <b/>
            <sz val="9"/>
            <color indexed="81"/>
            <rFont val="Tahoma"/>
            <family val="2"/>
          </rPr>
          <t>Author:</t>
        </r>
        <r>
          <rPr>
            <sz val="9"/>
            <color indexed="81"/>
            <rFont val="Tahoma"/>
            <family val="2"/>
          </rPr>
          <t xml:space="preserve">
b. Interlibrary loan/document delivery service lent: the number of items lent to other libraries, including both returnables (loans) and non-returnables (copies). Count only those loans actually filled.
</t>
        </r>
      </text>
    </comment>
    <comment ref="A48" authorId="0" shapeId="0">
      <text>
        <r>
          <rPr>
            <b/>
            <sz val="9"/>
            <color indexed="81"/>
            <rFont val="Tahoma"/>
            <family val="2"/>
          </rPr>
          <t>Author:</t>
        </r>
        <r>
          <rPr>
            <sz val="9"/>
            <color indexed="81"/>
            <rFont val="Tahoma"/>
            <family val="2"/>
          </rPr>
          <t xml:space="preserve">
Count classroom sessions only; do not include tours.
a. The number of sessions.
b. The number of students attending the sessions. 
</t>
        </r>
      </text>
    </comment>
    <comment ref="A50" authorId="0" shapeId="0">
      <text>
        <r>
          <rPr>
            <b/>
            <sz val="9"/>
            <color indexed="81"/>
            <rFont val="Tahoma"/>
            <family val="2"/>
          </rPr>
          <t>Author:</t>
        </r>
        <r>
          <rPr>
            <sz val="9"/>
            <color indexed="81"/>
            <rFont val="Tahoma"/>
            <family val="2"/>
          </rPr>
          <t xml:space="preserve">
Total of all reference transactions, including by electronic means.</t>
        </r>
      </text>
    </comment>
    <comment ref="A52" authorId="0" shapeId="0">
      <text>
        <r>
          <rPr>
            <b/>
            <sz val="9"/>
            <color indexed="81"/>
            <rFont val="Tahoma"/>
            <family val="2"/>
          </rPr>
          <t>Author:</t>
        </r>
        <r>
          <rPr>
            <sz val="9"/>
            <color indexed="81"/>
            <rFont val="Tahoma"/>
            <family val="2"/>
          </rPr>
          <t xml:space="preserve">
a.  The number of volumes added.
b. The number of volumes deleted.
</t>
        </r>
      </text>
    </comment>
    <comment ref="A54" authorId="0" shapeId="0">
      <text>
        <r>
          <rPr>
            <b/>
            <sz val="9"/>
            <color indexed="81"/>
            <rFont val="Tahoma"/>
            <family val="2"/>
          </rPr>
          <t>Author:</t>
        </r>
        <r>
          <rPr>
            <sz val="9"/>
            <color indexed="81"/>
            <rFont val="Tahoma"/>
            <family val="2"/>
          </rPr>
          <t xml:space="preserve">
Count the attendance through a gate counter system.</t>
        </r>
      </text>
    </comment>
    <comment ref="A56" authorId="0" shapeId="0">
      <text>
        <r>
          <rPr>
            <b/>
            <sz val="9"/>
            <color indexed="81"/>
            <rFont val="Tahoma"/>
            <family val="2"/>
          </rPr>
          <t>Author:</t>
        </r>
        <r>
          <rPr>
            <sz val="9"/>
            <color indexed="81"/>
            <rFont val="Tahoma"/>
            <family val="2"/>
          </rPr>
          <t xml:space="preserve">
a. Searches: a specific intellectual query submitted through a search form to the database.</t>
        </r>
      </text>
    </comment>
    <comment ref="A57" authorId="0" shapeId="0">
      <text>
        <r>
          <rPr>
            <b/>
            <sz val="9"/>
            <color indexed="81"/>
            <rFont val="Tahoma"/>
            <family val="2"/>
          </rPr>
          <t>Genevieve:</t>
        </r>
        <r>
          <rPr>
            <sz val="9"/>
            <color indexed="81"/>
            <rFont val="Tahoma"/>
            <family val="2"/>
          </rPr>
          <t xml:space="preserve">
b. Retrievals/Requests: number of successful full-text article requests.</t>
        </r>
      </text>
    </comment>
    <comment ref="A58" authorId="0" shapeId="0">
      <text>
        <r>
          <rPr>
            <b/>
            <sz val="9"/>
            <color indexed="81"/>
            <rFont val="Tahoma"/>
            <family val="2"/>
          </rPr>
          <t>Author:</t>
        </r>
        <r>
          <rPr>
            <sz val="9"/>
            <color indexed="81"/>
            <rFont val="Tahoma"/>
            <family val="2"/>
          </rPr>
          <t xml:space="preserve">
The number of full-text sessions:  the units examined, downloaded, or otherwise supplied to the user, to the extent these are recordable.  Count e-books and e-reference materials.</t>
        </r>
      </text>
    </comment>
  </commentList>
</comments>
</file>

<file path=xl/comments5.xml><?xml version="1.0" encoding="utf-8"?>
<comments xmlns="http://schemas.openxmlformats.org/spreadsheetml/2006/main">
  <authors>
    <author>Author</author>
  </authors>
  <commentList>
    <comment ref="A4" authorId="0" shapeId="0">
      <text>
        <r>
          <rPr>
            <b/>
            <sz val="9"/>
            <color indexed="81"/>
            <rFont val="Tahoma"/>
            <family val="2"/>
          </rPr>
          <t>Author:</t>
        </r>
        <r>
          <rPr>
            <sz val="9"/>
            <color indexed="81"/>
            <rFont val="Tahoma"/>
            <family val="2"/>
          </rPr>
          <t xml:space="preserve">
Number of campus libraries
 A campus library is unit of an administrative entity which has at least all of the following:
• Separate quarters
• An organized collection of library materials
• Paid staff
• Regularly scheduled hours for being open to the public
</t>
        </r>
      </text>
    </comment>
    <comment ref="A5" authorId="0" shapeId="0">
      <text>
        <r>
          <rPr>
            <b/>
            <sz val="9"/>
            <color indexed="81"/>
            <rFont val="Tahoma"/>
            <family val="2"/>
          </rPr>
          <t>Author:</t>
        </r>
        <r>
          <rPr>
            <sz val="9"/>
            <color indexed="81"/>
            <rFont val="Tahoma"/>
            <family val="2"/>
          </rPr>
          <t xml:space="preserve">
Total library area in square metres
 In order to convert measurements in square feet to one in square meters multiply the former by .0929.
Include space for books and non-book materials. Include space for storage of audiovisual equipment if control of this equipment is the library's responsibility. Include classrooms, seminar rooms and work space for library staff if these areas are considered to be part of the library's physical facilities. Include areas occupied by shelves for library materials and users of library materials.
</t>
        </r>
      </text>
    </comment>
    <comment ref="A7" authorId="0" shapeId="0">
      <text>
        <r>
          <rPr>
            <b/>
            <sz val="9"/>
            <color indexed="81"/>
            <rFont val="Tahoma"/>
            <family val="2"/>
          </rPr>
          <t>Author:</t>
        </r>
        <r>
          <rPr>
            <sz val="9"/>
            <color indexed="81"/>
            <rFont val="Tahoma"/>
            <family val="2"/>
          </rPr>
          <t xml:space="preserve">
a. Computers available for students: count any computer that can be used by a student in the library including those in classrooms or labs that are under the library’s responsibility; include stand-up OPACs and express email stations.</t>
        </r>
      </text>
    </comment>
    <comment ref="A8" authorId="0" shapeId="0">
      <text>
        <r>
          <rPr>
            <b/>
            <sz val="9"/>
            <color indexed="81"/>
            <rFont val="Tahoma"/>
            <family val="2"/>
          </rPr>
          <t>Author:</t>
        </r>
        <r>
          <rPr>
            <sz val="9"/>
            <color indexed="81"/>
            <rFont val="Tahoma"/>
            <family val="2"/>
          </rPr>
          <t xml:space="preserve">
Computing devices available for borrowing: count the number of computing devices available for borrowing (e.g. laptops, e-book readers, and tablets).
</t>
        </r>
      </text>
    </comment>
    <comment ref="A10" authorId="0" shapeId="0">
      <text>
        <r>
          <rPr>
            <b/>
            <sz val="9"/>
            <color indexed="81"/>
            <rFont val="Tahoma"/>
            <family val="2"/>
          </rPr>
          <t>Author:</t>
        </r>
        <r>
          <rPr>
            <sz val="9"/>
            <color indexed="81"/>
            <rFont val="Tahoma"/>
            <family val="2"/>
          </rPr>
          <t xml:space="preserve">
a. Classroom seats: classroom seating is any seating used for library instructional purposes and is located in the library.  
</t>
        </r>
      </text>
    </comment>
    <comment ref="A11" authorId="0" shapeId="0">
      <text>
        <r>
          <rPr>
            <b/>
            <sz val="9"/>
            <color indexed="81"/>
            <rFont val="Tahoma"/>
            <family val="2"/>
          </rPr>
          <t>Author:</t>
        </r>
        <r>
          <rPr>
            <sz val="9"/>
            <color indexed="81"/>
            <rFont val="Tahoma"/>
            <family val="2"/>
          </rPr>
          <t xml:space="preserve">
b. Group study room seats: the number of seats in the group study rooms in the library.</t>
        </r>
      </text>
    </comment>
    <comment ref="A12" authorId="0" shapeId="0">
      <text>
        <r>
          <rPr>
            <b/>
            <sz val="9"/>
            <color indexed="81"/>
            <rFont val="Tahoma"/>
            <family val="2"/>
          </rPr>
          <t>Author:</t>
        </r>
        <r>
          <rPr>
            <sz val="9"/>
            <color indexed="81"/>
            <rFont val="Tahoma"/>
            <family val="2"/>
          </rPr>
          <t xml:space="preserve">
c. Total library user seats: include all seating available for students; exclude seats in staff areas, offices, and administrative meeting rooms.  This figure includes A4a and A4 b.</t>
        </r>
      </text>
    </comment>
    <comment ref="A13" authorId="0" shapeId="0">
      <text>
        <r>
          <rPr>
            <b/>
            <sz val="9"/>
            <color indexed="81"/>
            <rFont val="Tahoma"/>
            <family val="2"/>
          </rPr>
          <t>Author:</t>
        </r>
        <r>
          <rPr>
            <sz val="9"/>
            <color indexed="81"/>
            <rFont val="Tahoma"/>
            <family val="2"/>
          </rPr>
          <t xml:space="preserve">
Use the figure from the campus library that has the longest hours.</t>
        </r>
      </text>
    </comment>
    <comment ref="A14" authorId="0" shapeId="0">
      <text>
        <r>
          <rPr>
            <b/>
            <sz val="9"/>
            <color indexed="81"/>
            <rFont val="Tahoma"/>
            <family val="2"/>
          </rPr>
          <t>Author:</t>
        </r>
        <r>
          <rPr>
            <sz val="9"/>
            <color indexed="81"/>
            <rFont val="Tahoma"/>
            <family val="2"/>
          </rPr>
          <t xml:space="preserve">
Hours for the reference service desk in the campus with the longest hours.</t>
        </r>
      </text>
    </comment>
    <comment ref="A17" authorId="0" shapeId="0">
      <text>
        <r>
          <rPr>
            <b/>
            <sz val="9"/>
            <color indexed="81"/>
            <rFont val="Tahoma"/>
            <family val="2"/>
          </rPr>
          <t>Author:</t>
        </r>
        <r>
          <rPr>
            <sz val="9"/>
            <color indexed="81"/>
            <rFont val="Tahoma"/>
            <family val="2"/>
          </rPr>
          <t xml:space="preserve">
a. Books and other print material catalogued as books: a volume is a physical unit of any printed or processed work contained in one binding, encasement or other clear distinction, which has been catalogued as part of the collection and given an individual barcode; include monographic titles which are in microform or CD format; include annuals; exclude periodicals.</t>
        </r>
      </text>
    </comment>
    <comment ref="A18" authorId="0" shapeId="0">
      <text>
        <r>
          <rPr>
            <b/>
            <sz val="9"/>
            <color indexed="81"/>
            <rFont val="Tahoma"/>
            <family val="2"/>
          </rPr>
          <t>Author:</t>
        </r>
        <r>
          <rPr>
            <sz val="9"/>
            <color indexed="81"/>
            <rFont val="Tahoma"/>
            <family val="2"/>
          </rPr>
          <t xml:space="preserve">
b. Audiovisual materials: count all AV physical units for which the library has responsibility if the holdings are listed in the catalogue, even if they are regularly housed or used outside the library.  In the case of two or more different types of audiovisual media meant to be used together, do not count each physical item separately.  Instead, count all items meant to be used in conjunction as a single unit.
Examples of AV: DVDs, videos, compact discs, streaming media.
</t>
        </r>
      </text>
    </comment>
    <comment ref="A19" authorId="0" shapeId="0">
      <text>
        <r>
          <rPr>
            <b/>
            <sz val="9"/>
            <color indexed="81"/>
            <rFont val="Tahoma"/>
            <family val="2"/>
          </rPr>
          <t>Author:</t>
        </r>
        <r>
          <rPr>
            <sz val="9"/>
            <color indexed="81"/>
            <rFont val="Tahoma"/>
            <family val="2"/>
          </rPr>
          <t xml:space="preserve">
c. Back issues of periodicals: count all issues and include journals, magazines, and newspapers received in print, microform, or CD formats; count volumes if they are known, otherwise 1 year = 1 volume; and include annual index volumes.</t>
        </r>
      </text>
    </comment>
    <comment ref="A20" authorId="0" shapeId="0">
      <text>
        <r>
          <rPr>
            <b/>
            <sz val="9"/>
            <color indexed="81"/>
            <rFont val="Tahoma"/>
            <family val="2"/>
          </rPr>
          <t>Author:</t>
        </r>
        <r>
          <rPr>
            <sz val="9"/>
            <color indexed="81"/>
            <rFont val="Tahoma"/>
            <family val="2"/>
          </rPr>
          <t xml:space="preserve">
d. Total physical collection: include B1a, B1b, and B1c for the total collection size.</t>
        </r>
      </text>
    </comment>
    <comment ref="A21" authorId="0" shapeId="0">
      <text>
        <r>
          <rPr>
            <b/>
            <sz val="9"/>
            <color indexed="81"/>
            <rFont val="Tahoma"/>
            <family val="2"/>
          </rPr>
          <t>Author:</t>
        </r>
        <r>
          <rPr>
            <sz val="9"/>
            <color indexed="81"/>
            <rFont val="Tahoma"/>
            <family val="2"/>
          </rPr>
          <t xml:space="preserve">
Count all serial subscriptions that are currently received in print; including scholarly journals, newspapers, and magazines.</t>
        </r>
      </text>
    </comment>
    <comment ref="A22" authorId="0" shapeId="0">
      <text>
        <r>
          <rPr>
            <b/>
            <sz val="9"/>
            <color indexed="81"/>
            <rFont val="Tahoma"/>
            <family val="2"/>
          </rPr>
          <t>Author:</t>
        </r>
        <r>
          <rPr>
            <sz val="9"/>
            <color indexed="81"/>
            <rFont val="Tahoma"/>
            <family val="2"/>
          </rPr>
          <t xml:space="preserve">
A database is an aggregate licensed by the library from a vendor that allows a search for resources.   Report the total number of citation indexes and abstracts; full-text article databases; full-text reference sources; dissertation and conference proceedings databases. Exclude open source and free databases.</t>
        </r>
      </text>
    </comment>
    <comment ref="A23" authorId="0" shapeId="0">
      <text>
        <r>
          <rPr>
            <b/>
            <sz val="9"/>
            <color indexed="81"/>
            <rFont val="Tahoma"/>
            <family val="2"/>
          </rPr>
          <t>Author:</t>
        </r>
        <r>
          <rPr>
            <sz val="9"/>
            <color indexed="81"/>
            <rFont val="Tahoma"/>
            <family val="2"/>
          </rPr>
          <t xml:space="preserve">
Count the unique full-text journal titles included in aggregator packages and those available as separate electronic journals. 
</t>
        </r>
      </text>
    </comment>
    <comment ref="A24" authorId="0" shapeId="0">
      <text>
        <r>
          <rPr>
            <b/>
            <sz val="9"/>
            <color indexed="81"/>
            <rFont val="Tahoma"/>
            <family val="2"/>
          </rPr>
          <t>Author:</t>
        </r>
        <r>
          <rPr>
            <sz val="9"/>
            <color indexed="81"/>
            <rFont val="Tahoma"/>
            <family val="2"/>
          </rPr>
          <t xml:space="preserve">
Count all licensed titles individually regardless of whether the books are licensed as a bundle or individually purchased.</t>
        </r>
      </text>
    </comment>
    <comment ref="A25" authorId="0" shapeId="0">
      <text>
        <r>
          <rPr>
            <b/>
            <sz val="9"/>
            <color indexed="81"/>
            <rFont val="Tahoma"/>
            <family val="2"/>
          </rPr>
          <t>Author:</t>
        </r>
        <r>
          <rPr>
            <sz val="9"/>
            <color indexed="81"/>
            <rFont val="Tahoma"/>
            <family val="2"/>
          </rPr>
          <t xml:space="preserve">
Count music and video products by title, not by segment (i.e. don’t count individual songs).</t>
        </r>
      </text>
    </comment>
    <comment ref="A27" authorId="0" shapeId="0">
      <text>
        <r>
          <rPr>
            <b/>
            <sz val="9"/>
            <color indexed="81"/>
            <rFont val="Tahoma"/>
            <family val="2"/>
          </rPr>
          <t>Author:</t>
        </r>
        <r>
          <rPr>
            <sz val="9"/>
            <color indexed="81"/>
            <rFont val="Tahoma"/>
            <family val="2"/>
          </rPr>
          <t xml:space="preserve">
Report Full Load Equivalent (FLE) enrollment as reported by the Registrar's office.</t>
        </r>
      </text>
    </comment>
    <comment ref="A28" authorId="0" shapeId="0">
      <text>
        <r>
          <rPr>
            <b/>
            <sz val="9"/>
            <color indexed="81"/>
            <rFont val="Tahoma"/>
            <family val="2"/>
          </rPr>
          <t>Author:</t>
        </r>
        <r>
          <rPr>
            <sz val="9"/>
            <color indexed="81"/>
            <rFont val="Tahoma"/>
            <family val="2"/>
          </rPr>
          <t xml:space="preserve">
Report the Full Time Equivalent (FTE) number of faculty in the institution, as reported to the government.</t>
        </r>
      </text>
    </comment>
    <comment ref="A30" authorId="0" shapeId="0">
      <text>
        <r>
          <rPr>
            <b/>
            <sz val="9"/>
            <color indexed="81"/>
            <rFont val="Tahoma"/>
            <family val="2"/>
          </rPr>
          <t>Author:</t>
        </r>
        <r>
          <rPr>
            <sz val="9"/>
            <color indexed="81"/>
            <rFont val="Tahoma"/>
            <family val="2"/>
          </rPr>
          <t xml:space="preserve">
a. Professional librarians are those individuals who possess professional qualifications in librarianship and who are employed in positions requiring such qualifications.</t>
        </r>
      </text>
    </comment>
    <comment ref="A31" authorId="0" shapeId="0">
      <text>
        <r>
          <rPr>
            <b/>
            <sz val="9"/>
            <color indexed="81"/>
            <rFont val="Tahoma"/>
            <family val="2"/>
          </rPr>
          <t>Tom:</t>
        </r>
        <r>
          <rPr>
            <sz val="9"/>
            <color indexed="81"/>
            <rFont val="Tahoma"/>
            <family val="2"/>
          </rPr>
          <t xml:space="preserve">
b. Library technicians include graduates of a two year diploma program (or equivalent) in library and information technology and are employed in positions requiring such qualifications.</t>
        </r>
      </text>
    </comment>
    <comment ref="A32" authorId="0" shapeId="0">
      <text>
        <r>
          <rPr>
            <b/>
            <sz val="9"/>
            <color indexed="81"/>
            <rFont val="Tahoma"/>
            <family val="2"/>
          </rPr>
          <t>Author:</t>
        </r>
        <r>
          <rPr>
            <sz val="9"/>
            <color indexed="81"/>
            <rFont val="Tahoma"/>
            <family val="2"/>
          </rPr>
          <t xml:space="preserve">
c. Other staff includes all clerks, administrative support personnel, student assistants and all others engaged in tasks supporting library services or necessary for the operation of the library if they are paid from the library's operating budget.</t>
        </r>
      </text>
    </comment>
    <comment ref="A33" authorId="0" shapeId="0">
      <text>
        <r>
          <rPr>
            <b/>
            <sz val="9"/>
            <color indexed="81"/>
            <rFont val="Tahoma"/>
            <family val="2"/>
          </rPr>
          <t>Author:</t>
        </r>
        <r>
          <rPr>
            <sz val="9"/>
            <color indexed="81"/>
            <rFont val="Tahoma"/>
            <family val="2"/>
          </rPr>
          <t xml:space="preserve">
d. Total of all staff: add C3a + C3b + C3c</t>
        </r>
      </text>
    </comment>
    <comment ref="A36" authorId="0" shapeId="0">
      <text>
        <r>
          <rPr>
            <b/>
            <sz val="9"/>
            <color indexed="81"/>
            <rFont val="Tahoma"/>
            <family val="2"/>
          </rPr>
          <t>Author:</t>
        </r>
        <r>
          <rPr>
            <sz val="9"/>
            <color indexed="81"/>
            <rFont val="Tahoma"/>
            <family val="2"/>
          </rPr>
          <t xml:space="preserve">
a. Staffing: all salaries and benefits for the staff listed in C3.</t>
        </r>
      </text>
    </comment>
    <comment ref="A37" authorId="0" shapeId="0">
      <text>
        <r>
          <rPr>
            <b/>
            <sz val="9"/>
            <color indexed="81"/>
            <rFont val="Tahoma"/>
            <family val="2"/>
          </rPr>
          <t>Author:</t>
        </r>
        <r>
          <rPr>
            <sz val="9"/>
            <color indexed="81"/>
            <rFont val="Tahoma"/>
            <family val="2"/>
          </rPr>
          <t xml:space="preserve">
b. Collections: include all print and non-print resources, including electronic.</t>
        </r>
      </text>
    </comment>
    <comment ref="A38" authorId="0" shapeId="0">
      <text>
        <r>
          <rPr>
            <b/>
            <sz val="9"/>
            <color indexed="81"/>
            <rFont val="Tahoma"/>
            <family val="2"/>
          </rPr>
          <t>Author:</t>
        </r>
        <r>
          <rPr>
            <sz val="9"/>
            <color indexed="81"/>
            <rFont val="Tahoma"/>
            <family val="2"/>
          </rPr>
          <t xml:space="preserve">
c. All other operating expenditures: include all other library operating costs other than salaries, benefits, and collections (e.g. include supplies, telephone, travel).</t>
        </r>
      </text>
    </comment>
    <comment ref="A39" authorId="0" shapeId="0">
      <text>
        <r>
          <rPr>
            <b/>
            <sz val="9"/>
            <color indexed="81"/>
            <rFont val="Tahoma"/>
            <family val="2"/>
          </rPr>
          <t>Author:</t>
        </r>
        <r>
          <rPr>
            <sz val="9"/>
            <color indexed="81"/>
            <rFont val="Tahoma"/>
            <family val="2"/>
          </rPr>
          <t xml:space="preserve">
d. Total library operating expenditures: D1a + D1b + D1c
</t>
        </r>
      </text>
    </comment>
    <comment ref="A40" authorId="0" shapeId="0">
      <text>
        <r>
          <rPr>
            <b/>
            <sz val="9"/>
            <color indexed="81"/>
            <rFont val="Tahoma"/>
            <family val="2"/>
          </rPr>
          <t>Author:</t>
        </r>
        <r>
          <rPr>
            <sz val="9"/>
            <color indexed="81"/>
            <rFont val="Tahoma"/>
            <family val="2"/>
          </rPr>
          <t xml:space="preserve">
Furniture and equipment with a value of over $1000.</t>
        </r>
      </text>
    </comment>
    <comment ref="A41" authorId="0" shapeId="0">
      <text>
        <r>
          <rPr>
            <b/>
            <sz val="9"/>
            <color indexed="81"/>
            <rFont val="Tahoma"/>
            <family val="2"/>
          </rPr>
          <t>Author:</t>
        </r>
        <r>
          <rPr>
            <sz val="9"/>
            <color indexed="81"/>
            <rFont val="Tahoma"/>
            <family val="2"/>
          </rPr>
          <t xml:space="preserve">
Total expenditures for the institution: operating plus amortization of capital assets.
</t>
        </r>
      </text>
    </comment>
    <comment ref="A43" authorId="0" shapeId="0">
      <text>
        <r>
          <rPr>
            <b/>
            <sz val="9"/>
            <color indexed="81"/>
            <rFont val="Tahoma"/>
            <family val="2"/>
          </rPr>
          <t>Author:</t>
        </r>
        <r>
          <rPr>
            <sz val="9"/>
            <color indexed="81"/>
            <rFont val="Tahoma"/>
            <family val="2"/>
          </rPr>
          <t xml:space="preserve">
Count as circulations those irtems charged out to library users from the library's collection (do not include in-house usage). Include renewals and reserve circulations. </t>
        </r>
      </text>
    </comment>
    <comment ref="A45" authorId="0" shapeId="0">
      <text>
        <r>
          <rPr>
            <b/>
            <sz val="9"/>
            <color indexed="81"/>
            <rFont val="Tahoma"/>
            <family val="2"/>
          </rPr>
          <t>Author:</t>
        </r>
        <r>
          <rPr>
            <sz val="9"/>
            <color indexed="81"/>
            <rFont val="Tahoma"/>
            <family val="2"/>
          </rPr>
          <t xml:space="preserve">
a. Interlibrary loan/document delivery service borrowed: the number of items borrowed from other libraries, including both returnables (loans) and non-returnables (copies). Count only those loans actually filled.</t>
        </r>
      </text>
    </comment>
    <comment ref="A46" authorId="0" shapeId="0">
      <text>
        <r>
          <rPr>
            <b/>
            <sz val="9"/>
            <color indexed="81"/>
            <rFont val="Tahoma"/>
            <family val="2"/>
          </rPr>
          <t>Author:</t>
        </r>
        <r>
          <rPr>
            <sz val="9"/>
            <color indexed="81"/>
            <rFont val="Tahoma"/>
            <family val="2"/>
          </rPr>
          <t xml:space="preserve">
b. Interlibrary loan/document delivery service lent: the number of items lent to other libraries, including both returnables (loans) and non-returnables (copies). Count only those loans actually filled.
</t>
        </r>
      </text>
    </comment>
    <comment ref="A48" authorId="0" shapeId="0">
      <text>
        <r>
          <rPr>
            <b/>
            <sz val="9"/>
            <color indexed="81"/>
            <rFont val="Tahoma"/>
            <family val="2"/>
          </rPr>
          <t>Author:</t>
        </r>
        <r>
          <rPr>
            <sz val="9"/>
            <color indexed="81"/>
            <rFont val="Tahoma"/>
            <family val="2"/>
          </rPr>
          <t xml:space="preserve">
Count classroom sessions only; do not include tours.
a. The number of sessions.
b. The number of students attending the sessions. 
</t>
        </r>
      </text>
    </comment>
    <comment ref="A50" authorId="0" shapeId="0">
      <text>
        <r>
          <rPr>
            <b/>
            <sz val="9"/>
            <color indexed="81"/>
            <rFont val="Tahoma"/>
            <family val="2"/>
          </rPr>
          <t>Author:</t>
        </r>
        <r>
          <rPr>
            <sz val="9"/>
            <color indexed="81"/>
            <rFont val="Tahoma"/>
            <family val="2"/>
          </rPr>
          <t xml:space="preserve">
Total of all reference transactions, including by electronic means.</t>
        </r>
      </text>
    </comment>
    <comment ref="A52" authorId="0" shapeId="0">
      <text>
        <r>
          <rPr>
            <b/>
            <sz val="9"/>
            <color indexed="81"/>
            <rFont val="Tahoma"/>
            <family val="2"/>
          </rPr>
          <t>Author:</t>
        </r>
        <r>
          <rPr>
            <sz val="9"/>
            <color indexed="81"/>
            <rFont val="Tahoma"/>
            <family val="2"/>
          </rPr>
          <t xml:space="preserve">
a.  The number of volumes added.
b. The number of volumes deleted.
</t>
        </r>
      </text>
    </comment>
    <comment ref="A54" authorId="0" shapeId="0">
      <text>
        <r>
          <rPr>
            <b/>
            <sz val="9"/>
            <color indexed="81"/>
            <rFont val="Tahoma"/>
            <family val="2"/>
          </rPr>
          <t>Author:</t>
        </r>
        <r>
          <rPr>
            <sz val="9"/>
            <color indexed="81"/>
            <rFont val="Tahoma"/>
            <family val="2"/>
          </rPr>
          <t xml:space="preserve">
Count the attendance through a gate counter system.</t>
        </r>
      </text>
    </comment>
    <comment ref="A56" authorId="0" shapeId="0">
      <text>
        <r>
          <rPr>
            <b/>
            <sz val="9"/>
            <color indexed="81"/>
            <rFont val="Tahoma"/>
            <family val="2"/>
          </rPr>
          <t>Author:</t>
        </r>
        <r>
          <rPr>
            <sz val="9"/>
            <color indexed="81"/>
            <rFont val="Tahoma"/>
            <family val="2"/>
          </rPr>
          <t xml:space="preserve">
a. Searches: a specific intellectual query submitted through a search form to the database.</t>
        </r>
      </text>
    </comment>
    <comment ref="A57" authorId="0" shapeId="0">
      <text>
        <r>
          <rPr>
            <b/>
            <sz val="9"/>
            <color indexed="81"/>
            <rFont val="Tahoma"/>
            <family val="2"/>
          </rPr>
          <t>Genevieve:</t>
        </r>
        <r>
          <rPr>
            <sz val="9"/>
            <color indexed="81"/>
            <rFont val="Tahoma"/>
            <family val="2"/>
          </rPr>
          <t xml:space="preserve">
b. Retrievals/Requests: number of successful full-text article requests.</t>
        </r>
      </text>
    </comment>
    <comment ref="A58" authorId="0" shapeId="0">
      <text>
        <r>
          <rPr>
            <b/>
            <sz val="9"/>
            <color indexed="81"/>
            <rFont val="Tahoma"/>
            <family val="2"/>
          </rPr>
          <t>Author:</t>
        </r>
        <r>
          <rPr>
            <sz val="9"/>
            <color indexed="81"/>
            <rFont val="Tahoma"/>
            <family val="2"/>
          </rPr>
          <t xml:space="preserve">
The number of full-text sessions:  the units examined, downloaded, or otherwise supplied to the user, to the extent these are recordable.  Count e-books and e-reference materials.</t>
        </r>
      </text>
    </comment>
  </commentList>
</comments>
</file>

<file path=xl/comments6.xml><?xml version="1.0" encoding="utf-8"?>
<comments xmlns="http://schemas.openxmlformats.org/spreadsheetml/2006/main">
  <authors>
    <author>Author</author>
  </authors>
  <commentList>
    <comment ref="A4" authorId="0" shapeId="0">
      <text>
        <r>
          <rPr>
            <b/>
            <sz val="9"/>
            <color indexed="81"/>
            <rFont val="Tahoma"/>
            <family val="2"/>
          </rPr>
          <t>Author:</t>
        </r>
        <r>
          <rPr>
            <sz val="9"/>
            <color indexed="81"/>
            <rFont val="Tahoma"/>
            <family val="2"/>
          </rPr>
          <t xml:space="preserve">
Number of campus libraries
 A campus library is unit of an administrative entity which has at least all of the following:
• Separate quarters
• An organized collection of library materials
• Paid staff
• Regularly scheduled hours for being open to the public
</t>
        </r>
      </text>
    </comment>
    <comment ref="A5" authorId="0" shapeId="0">
      <text>
        <r>
          <rPr>
            <b/>
            <sz val="9"/>
            <color indexed="81"/>
            <rFont val="Tahoma"/>
            <family val="2"/>
          </rPr>
          <t>Author:</t>
        </r>
        <r>
          <rPr>
            <sz val="9"/>
            <color indexed="81"/>
            <rFont val="Tahoma"/>
            <family val="2"/>
          </rPr>
          <t xml:space="preserve">
Total library area in square metres
 In order to convert measurements in square feet to one in square meters multiply the former by .0929.
Include space for books and non-book materials. Include space for storage of audiovisual equipment if control of this equipment is the library's responsibility. Include classrooms, seminar rooms and work space for library staff if these areas are considered to be part of the library's physical facilities. Include areas occupied by shelves for library materials and users of library materials.
</t>
        </r>
      </text>
    </comment>
    <comment ref="A7" authorId="0" shapeId="0">
      <text>
        <r>
          <rPr>
            <b/>
            <sz val="9"/>
            <color indexed="81"/>
            <rFont val="Tahoma"/>
            <family val="2"/>
          </rPr>
          <t>Author:</t>
        </r>
        <r>
          <rPr>
            <sz val="9"/>
            <color indexed="81"/>
            <rFont val="Tahoma"/>
            <family val="2"/>
          </rPr>
          <t xml:space="preserve">
a. Computers available for students: count any computer that can be used by a student in the library including those in classrooms or labs that are under the library’s responsibility; include stand-up OPACs and express email stations.</t>
        </r>
      </text>
    </comment>
    <comment ref="A8" authorId="0" shapeId="0">
      <text>
        <r>
          <rPr>
            <b/>
            <sz val="9"/>
            <color indexed="81"/>
            <rFont val="Tahoma"/>
            <family val="2"/>
          </rPr>
          <t>Author:</t>
        </r>
        <r>
          <rPr>
            <sz val="9"/>
            <color indexed="81"/>
            <rFont val="Tahoma"/>
            <family val="2"/>
          </rPr>
          <t xml:space="preserve">
Computing devices available for borrowing: count the number of computing devices available for borrowing (e.g. laptops, e-book readers, and tablets).
</t>
        </r>
      </text>
    </comment>
    <comment ref="A10" authorId="0" shapeId="0">
      <text>
        <r>
          <rPr>
            <b/>
            <sz val="9"/>
            <color indexed="81"/>
            <rFont val="Tahoma"/>
            <family val="2"/>
          </rPr>
          <t>Author:</t>
        </r>
        <r>
          <rPr>
            <sz val="9"/>
            <color indexed="81"/>
            <rFont val="Tahoma"/>
            <family val="2"/>
          </rPr>
          <t xml:space="preserve">
a. Classroom seats: classroom seating is any seating used for library instructional purposes and is located in the library.  
</t>
        </r>
      </text>
    </comment>
    <comment ref="A11" authorId="0" shapeId="0">
      <text>
        <r>
          <rPr>
            <b/>
            <sz val="9"/>
            <color indexed="81"/>
            <rFont val="Tahoma"/>
            <family val="2"/>
          </rPr>
          <t>Author:</t>
        </r>
        <r>
          <rPr>
            <sz val="9"/>
            <color indexed="81"/>
            <rFont val="Tahoma"/>
            <family val="2"/>
          </rPr>
          <t xml:space="preserve">
b. Group study room seats: the number of seats in the group study rooms in the library.</t>
        </r>
      </text>
    </comment>
    <comment ref="A12" authorId="0" shapeId="0">
      <text>
        <r>
          <rPr>
            <b/>
            <sz val="9"/>
            <color indexed="81"/>
            <rFont val="Tahoma"/>
            <family val="2"/>
          </rPr>
          <t>Author:</t>
        </r>
        <r>
          <rPr>
            <sz val="9"/>
            <color indexed="81"/>
            <rFont val="Tahoma"/>
            <family val="2"/>
          </rPr>
          <t xml:space="preserve">
c. Total library user seats: include all seating available for students; exclude seats in staff areas, offices, and administrative meeting rooms.  This figure includes A4a and A4 b.</t>
        </r>
      </text>
    </comment>
    <comment ref="A13" authorId="0" shapeId="0">
      <text>
        <r>
          <rPr>
            <b/>
            <sz val="9"/>
            <color indexed="81"/>
            <rFont val="Tahoma"/>
            <family val="2"/>
          </rPr>
          <t>Author:</t>
        </r>
        <r>
          <rPr>
            <sz val="9"/>
            <color indexed="81"/>
            <rFont val="Tahoma"/>
            <family val="2"/>
          </rPr>
          <t xml:space="preserve">
Use the figure from the campus library that has the longest hours.</t>
        </r>
      </text>
    </comment>
    <comment ref="A14" authorId="0" shapeId="0">
      <text>
        <r>
          <rPr>
            <b/>
            <sz val="9"/>
            <color indexed="81"/>
            <rFont val="Tahoma"/>
            <family val="2"/>
          </rPr>
          <t>Author:</t>
        </r>
        <r>
          <rPr>
            <sz val="9"/>
            <color indexed="81"/>
            <rFont val="Tahoma"/>
            <family val="2"/>
          </rPr>
          <t xml:space="preserve">
Hours for the reference service desk in the campus with the longest hours.</t>
        </r>
      </text>
    </comment>
    <comment ref="A17" authorId="0" shapeId="0">
      <text>
        <r>
          <rPr>
            <b/>
            <sz val="9"/>
            <color indexed="81"/>
            <rFont val="Tahoma"/>
            <family val="2"/>
          </rPr>
          <t>Author:</t>
        </r>
        <r>
          <rPr>
            <sz val="9"/>
            <color indexed="81"/>
            <rFont val="Tahoma"/>
            <family val="2"/>
          </rPr>
          <t xml:space="preserve">
a. Books and other print material catalogued as books: a volume is a physical unit of any printed or processed work contained in one binding, encasement or other clear distinction, which has been catalogued as part of the collection and given an individual barcode; include monographic titles which are in microform or CD format; include annuals; exclude periodicals.</t>
        </r>
      </text>
    </comment>
    <comment ref="A18" authorId="0" shapeId="0">
      <text>
        <r>
          <rPr>
            <b/>
            <sz val="9"/>
            <color indexed="81"/>
            <rFont val="Tahoma"/>
            <family val="2"/>
          </rPr>
          <t>Author:</t>
        </r>
        <r>
          <rPr>
            <sz val="9"/>
            <color indexed="81"/>
            <rFont val="Tahoma"/>
            <family val="2"/>
          </rPr>
          <t xml:space="preserve">
b. Audiovisual materials: count all AV physical units for which the library has responsibility if the holdings are listed in the catalogue, even if they are regularly housed or used outside the library.  In the case of two or more different types of audiovisual media meant to be used together, do not count each physical item separately.  Instead, count all items meant to be used in conjunction as a single unit.
Examples of AV: DVDs, videos, compact discs, streaming media.
</t>
        </r>
      </text>
    </comment>
    <comment ref="A19" authorId="0" shapeId="0">
      <text>
        <r>
          <rPr>
            <b/>
            <sz val="9"/>
            <color indexed="81"/>
            <rFont val="Tahoma"/>
            <family val="2"/>
          </rPr>
          <t>Author:</t>
        </r>
        <r>
          <rPr>
            <sz val="9"/>
            <color indexed="81"/>
            <rFont val="Tahoma"/>
            <family val="2"/>
          </rPr>
          <t xml:space="preserve">
c. Back issues of periodicals: count all issues and include journals, magazines, and newspapers received in print, microform, or CD formats; count volumes if they are known, otherwise 1 year = 1 volume; and include annual index volumes.</t>
        </r>
      </text>
    </comment>
    <comment ref="A20" authorId="0" shapeId="0">
      <text>
        <r>
          <rPr>
            <b/>
            <sz val="9"/>
            <color indexed="81"/>
            <rFont val="Tahoma"/>
            <family val="2"/>
          </rPr>
          <t>Author:</t>
        </r>
        <r>
          <rPr>
            <sz val="9"/>
            <color indexed="81"/>
            <rFont val="Tahoma"/>
            <family val="2"/>
          </rPr>
          <t xml:space="preserve">
d. Total physical collection: include B1a, B1b, and B1c for the total collection size.</t>
        </r>
      </text>
    </comment>
    <comment ref="A21" authorId="0" shapeId="0">
      <text>
        <r>
          <rPr>
            <b/>
            <sz val="9"/>
            <color indexed="81"/>
            <rFont val="Tahoma"/>
            <family val="2"/>
          </rPr>
          <t>Author:</t>
        </r>
        <r>
          <rPr>
            <sz val="9"/>
            <color indexed="81"/>
            <rFont val="Tahoma"/>
            <family val="2"/>
          </rPr>
          <t xml:space="preserve">
Count all serial subscriptions that are currently received in print; including scholarly journals, newspapers, and magazines.</t>
        </r>
      </text>
    </comment>
    <comment ref="A22" authorId="0" shapeId="0">
      <text>
        <r>
          <rPr>
            <b/>
            <sz val="9"/>
            <color indexed="81"/>
            <rFont val="Tahoma"/>
            <family val="2"/>
          </rPr>
          <t>Author:</t>
        </r>
        <r>
          <rPr>
            <sz val="9"/>
            <color indexed="81"/>
            <rFont val="Tahoma"/>
            <family val="2"/>
          </rPr>
          <t xml:space="preserve">
A database is an aggregate licensed by the library from a vendor that allows a search for resources.   Report the total number of citation indexes and abstracts; full-text article databases; full-text reference sources; dissertation and conference proceedings databases. Exclude open source and free databases.</t>
        </r>
      </text>
    </comment>
    <comment ref="A23" authorId="0" shapeId="0">
      <text>
        <r>
          <rPr>
            <b/>
            <sz val="9"/>
            <color indexed="81"/>
            <rFont val="Tahoma"/>
            <family val="2"/>
          </rPr>
          <t>Author:</t>
        </r>
        <r>
          <rPr>
            <sz val="9"/>
            <color indexed="81"/>
            <rFont val="Tahoma"/>
            <family val="2"/>
          </rPr>
          <t xml:space="preserve">
Count the unique full-text journal titles included in aggregator packages and those available as separate electronic journals. 
</t>
        </r>
      </text>
    </comment>
    <comment ref="A24" authorId="0" shapeId="0">
      <text>
        <r>
          <rPr>
            <b/>
            <sz val="9"/>
            <color indexed="81"/>
            <rFont val="Tahoma"/>
            <family val="2"/>
          </rPr>
          <t>Author:</t>
        </r>
        <r>
          <rPr>
            <sz val="9"/>
            <color indexed="81"/>
            <rFont val="Tahoma"/>
            <family val="2"/>
          </rPr>
          <t xml:space="preserve">
Count all licensed titles individually regardless of whether the books are licensed as a bundle or individually purchased.</t>
        </r>
      </text>
    </comment>
    <comment ref="A25" authorId="0" shapeId="0">
      <text>
        <r>
          <rPr>
            <b/>
            <sz val="9"/>
            <color indexed="81"/>
            <rFont val="Tahoma"/>
            <family val="2"/>
          </rPr>
          <t>Author:</t>
        </r>
        <r>
          <rPr>
            <sz val="9"/>
            <color indexed="81"/>
            <rFont val="Tahoma"/>
            <family val="2"/>
          </rPr>
          <t xml:space="preserve">
Count music and video products by title, not by segment (i.e. don’t count individual songs).</t>
        </r>
      </text>
    </comment>
    <comment ref="A27" authorId="0" shapeId="0">
      <text>
        <r>
          <rPr>
            <b/>
            <sz val="9"/>
            <color indexed="81"/>
            <rFont val="Tahoma"/>
            <family val="2"/>
          </rPr>
          <t>Author:</t>
        </r>
        <r>
          <rPr>
            <sz val="9"/>
            <color indexed="81"/>
            <rFont val="Tahoma"/>
            <family val="2"/>
          </rPr>
          <t xml:space="preserve">
Report Full Load Equivalent (FLE) enrollment as reported by the Registrar's office.</t>
        </r>
      </text>
    </comment>
    <comment ref="A28" authorId="0" shapeId="0">
      <text>
        <r>
          <rPr>
            <b/>
            <sz val="9"/>
            <color indexed="81"/>
            <rFont val="Tahoma"/>
            <family val="2"/>
          </rPr>
          <t>Author:</t>
        </r>
        <r>
          <rPr>
            <sz val="9"/>
            <color indexed="81"/>
            <rFont val="Tahoma"/>
            <family val="2"/>
          </rPr>
          <t xml:space="preserve">
Report the Full Time Equivalent (FTE) number of faculty in the institution, as reported to the government.</t>
        </r>
      </text>
    </comment>
    <comment ref="A30" authorId="0" shapeId="0">
      <text>
        <r>
          <rPr>
            <b/>
            <sz val="9"/>
            <color indexed="81"/>
            <rFont val="Tahoma"/>
            <family val="2"/>
          </rPr>
          <t>Author:</t>
        </r>
        <r>
          <rPr>
            <sz val="9"/>
            <color indexed="81"/>
            <rFont val="Tahoma"/>
            <family val="2"/>
          </rPr>
          <t xml:space="preserve">
a. Professional librarians are those individuals who possess professional qualifications in librarianship and who are employed in positions requiring such qualifications.</t>
        </r>
      </text>
    </comment>
    <comment ref="A31" authorId="0" shapeId="0">
      <text>
        <r>
          <rPr>
            <b/>
            <sz val="9"/>
            <color indexed="81"/>
            <rFont val="Tahoma"/>
            <family val="2"/>
          </rPr>
          <t>Tom:</t>
        </r>
        <r>
          <rPr>
            <sz val="9"/>
            <color indexed="81"/>
            <rFont val="Tahoma"/>
            <family val="2"/>
          </rPr>
          <t xml:space="preserve">
b. Library technicians include graduates of a two year diploma program (or equivalent) in library and information technology and are employed in positions requiring such qualifications.</t>
        </r>
      </text>
    </comment>
    <comment ref="A32" authorId="0" shapeId="0">
      <text>
        <r>
          <rPr>
            <b/>
            <sz val="9"/>
            <color indexed="81"/>
            <rFont val="Tahoma"/>
            <family val="2"/>
          </rPr>
          <t>Author:</t>
        </r>
        <r>
          <rPr>
            <sz val="9"/>
            <color indexed="81"/>
            <rFont val="Tahoma"/>
            <family val="2"/>
          </rPr>
          <t xml:space="preserve">
c. Other staff includes all clerks, administrative support personnel, student assistants and all others engaged in tasks supporting library services or necessary for the operation of the library if they are paid from the library's operating budget.</t>
        </r>
      </text>
    </comment>
    <comment ref="A33" authorId="0" shapeId="0">
      <text>
        <r>
          <rPr>
            <b/>
            <sz val="9"/>
            <color indexed="81"/>
            <rFont val="Tahoma"/>
            <family val="2"/>
          </rPr>
          <t>Author:</t>
        </r>
        <r>
          <rPr>
            <sz val="9"/>
            <color indexed="81"/>
            <rFont val="Tahoma"/>
            <family val="2"/>
          </rPr>
          <t xml:space="preserve">
d. Total of all staff: add C3a + C3b + C3c</t>
        </r>
      </text>
    </comment>
    <comment ref="A36" authorId="0" shapeId="0">
      <text>
        <r>
          <rPr>
            <b/>
            <sz val="9"/>
            <color indexed="81"/>
            <rFont val="Tahoma"/>
            <family val="2"/>
          </rPr>
          <t>Author:</t>
        </r>
        <r>
          <rPr>
            <sz val="9"/>
            <color indexed="81"/>
            <rFont val="Tahoma"/>
            <family val="2"/>
          </rPr>
          <t xml:space="preserve">
a. Staffing: all salaries and benefits for the staff listed in C3.</t>
        </r>
      </text>
    </comment>
    <comment ref="A37" authorId="0" shapeId="0">
      <text>
        <r>
          <rPr>
            <b/>
            <sz val="9"/>
            <color indexed="81"/>
            <rFont val="Tahoma"/>
            <family val="2"/>
          </rPr>
          <t>Author:</t>
        </r>
        <r>
          <rPr>
            <sz val="9"/>
            <color indexed="81"/>
            <rFont val="Tahoma"/>
            <family val="2"/>
          </rPr>
          <t xml:space="preserve">
b. Collections: include all print and non-print resources, including electronic.</t>
        </r>
      </text>
    </comment>
    <comment ref="A38" authorId="0" shapeId="0">
      <text>
        <r>
          <rPr>
            <b/>
            <sz val="9"/>
            <color indexed="81"/>
            <rFont val="Tahoma"/>
            <family val="2"/>
          </rPr>
          <t>Author:</t>
        </r>
        <r>
          <rPr>
            <sz val="9"/>
            <color indexed="81"/>
            <rFont val="Tahoma"/>
            <family val="2"/>
          </rPr>
          <t xml:space="preserve">
c. All other operating expenditures: include all other library operating costs other than salaries, benefits, and collections (e.g. include supplies, telephone, travel).</t>
        </r>
      </text>
    </comment>
    <comment ref="A39" authorId="0" shapeId="0">
      <text>
        <r>
          <rPr>
            <b/>
            <sz val="9"/>
            <color indexed="81"/>
            <rFont val="Tahoma"/>
            <family val="2"/>
          </rPr>
          <t>Author:</t>
        </r>
        <r>
          <rPr>
            <sz val="9"/>
            <color indexed="81"/>
            <rFont val="Tahoma"/>
            <family val="2"/>
          </rPr>
          <t xml:space="preserve">
d. Total library operating expenditures: D1a + D1b + D1c
</t>
        </r>
      </text>
    </comment>
    <comment ref="A40" authorId="0" shapeId="0">
      <text>
        <r>
          <rPr>
            <b/>
            <sz val="9"/>
            <color indexed="81"/>
            <rFont val="Tahoma"/>
            <family val="2"/>
          </rPr>
          <t>Author:</t>
        </r>
        <r>
          <rPr>
            <sz val="9"/>
            <color indexed="81"/>
            <rFont val="Tahoma"/>
            <family val="2"/>
          </rPr>
          <t xml:space="preserve">
Furniture and equipment with a value of over $1000.</t>
        </r>
      </text>
    </comment>
    <comment ref="A41" authorId="0" shapeId="0">
      <text>
        <r>
          <rPr>
            <b/>
            <sz val="9"/>
            <color indexed="81"/>
            <rFont val="Tahoma"/>
            <family val="2"/>
          </rPr>
          <t>Author:</t>
        </r>
        <r>
          <rPr>
            <sz val="9"/>
            <color indexed="81"/>
            <rFont val="Tahoma"/>
            <family val="2"/>
          </rPr>
          <t xml:space="preserve">
Total expenditures for the institution: operating plus amortization of capital assets.
</t>
        </r>
      </text>
    </comment>
    <comment ref="A43" authorId="0" shapeId="0">
      <text>
        <r>
          <rPr>
            <b/>
            <sz val="9"/>
            <color indexed="81"/>
            <rFont val="Tahoma"/>
            <family val="2"/>
          </rPr>
          <t>Author:</t>
        </r>
        <r>
          <rPr>
            <sz val="9"/>
            <color indexed="81"/>
            <rFont val="Tahoma"/>
            <family val="2"/>
          </rPr>
          <t xml:space="preserve">
Count as circulations those irtems charged out to library users from the library's collection (do not include in-house usage). Include renewals and reserve circulations. </t>
        </r>
      </text>
    </comment>
    <comment ref="A45" authorId="0" shapeId="0">
      <text>
        <r>
          <rPr>
            <b/>
            <sz val="9"/>
            <color indexed="81"/>
            <rFont val="Tahoma"/>
            <family val="2"/>
          </rPr>
          <t>Author:</t>
        </r>
        <r>
          <rPr>
            <sz val="9"/>
            <color indexed="81"/>
            <rFont val="Tahoma"/>
            <family val="2"/>
          </rPr>
          <t xml:space="preserve">
a. Interlibrary loan/document delivery service borrowed: the number of items borrowed from other libraries, including both returnables (loans) and non-returnables (copies). Count only those loans actually filled.</t>
        </r>
      </text>
    </comment>
    <comment ref="A46" authorId="0" shapeId="0">
      <text>
        <r>
          <rPr>
            <b/>
            <sz val="9"/>
            <color indexed="81"/>
            <rFont val="Tahoma"/>
            <family val="2"/>
          </rPr>
          <t>Author:</t>
        </r>
        <r>
          <rPr>
            <sz val="9"/>
            <color indexed="81"/>
            <rFont val="Tahoma"/>
            <family val="2"/>
          </rPr>
          <t xml:space="preserve">
b. Interlibrary loan/document delivery service lent: the number of items lent to other libraries, including both returnables (loans) and non-returnables (copies). Count only those loans actually filled.
</t>
        </r>
      </text>
    </comment>
    <comment ref="A48" authorId="0" shapeId="0">
      <text>
        <r>
          <rPr>
            <b/>
            <sz val="9"/>
            <color indexed="81"/>
            <rFont val="Tahoma"/>
            <family val="2"/>
          </rPr>
          <t>Author:</t>
        </r>
        <r>
          <rPr>
            <sz val="9"/>
            <color indexed="81"/>
            <rFont val="Tahoma"/>
            <family val="2"/>
          </rPr>
          <t xml:space="preserve">
Count classroom sessions only; do not include tours.
a. The number of sessions.
b. The number of students attending the sessions. 
</t>
        </r>
      </text>
    </comment>
    <comment ref="A50" authorId="0" shapeId="0">
      <text>
        <r>
          <rPr>
            <b/>
            <sz val="9"/>
            <color indexed="81"/>
            <rFont val="Tahoma"/>
            <family val="2"/>
          </rPr>
          <t>Author:</t>
        </r>
        <r>
          <rPr>
            <sz val="9"/>
            <color indexed="81"/>
            <rFont val="Tahoma"/>
            <family val="2"/>
          </rPr>
          <t xml:space="preserve">
Total of all reference transactions, including by electronic means.</t>
        </r>
      </text>
    </comment>
    <comment ref="A52" authorId="0" shapeId="0">
      <text>
        <r>
          <rPr>
            <b/>
            <sz val="9"/>
            <color indexed="81"/>
            <rFont val="Tahoma"/>
            <family val="2"/>
          </rPr>
          <t>Author:</t>
        </r>
        <r>
          <rPr>
            <sz val="9"/>
            <color indexed="81"/>
            <rFont val="Tahoma"/>
            <family val="2"/>
          </rPr>
          <t xml:space="preserve">
a.  The number of volumes added.
b. The number of volumes deleted.
</t>
        </r>
      </text>
    </comment>
    <comment ref="A54" authorId="0" shapeId="0">
      <text>
        <r>
          <rPr>
            <b/>
            <sz val="9"/>
            <color indexed="81"/>
            <rFont val="Tahoma"/>
            <family val="2"/>
          </rPr>
          <t>Author:</t>
        </r>
        <r>
          <rPr>
            <sz val="9"/>
            <color indexed="81"/>
            <rFont val="Tahoma"/>
            <family val="2"/>
          </rPr>
          <t xml:space="preserve">
Count the attendance through a gate counter system.</t>
        </r>
      </text>
    </comment>
    <comment ref="A56" authorId="0" shapeId="0">
      <text>
        <r>
          <rPr>
            <b/>
            <sz val="9"/>
            <color indexed="81"/>
            <rFont val="Tahoma"/>
            <family val="2"/>
          </rPr>
          <t>Author:</t>
        </r>
        <r>
          <rPr>
            <sz val="9"/>
            <color indexed="81"/>
            <rFont val="Tahoma"/>
            <family val="2"/>
          </rPr>
          <t xml:space="preserve">
a. Searches: a specific intellectual query submitted through a search form to the database.</t>
        </r>
      </text>
    </comment>
    <comment ref="A57" authorId="0" shapeId="0">
      <text>
        <r>
          <rPr>
            <b/>
            <sz val="9"/>
            <color indexed="81"/>
            <rFont val="Tahoma"/>
            <family val="2"/>
          </rPr>
          <t>Genevieve:</t>
        </r>
        <r>
          <rPr>
            <sz val="9"/>
            <color indexed="81"/>
            <rFont val="Tahoma"/>
            <family val="2"/>
          </rPr>
          <t xml:space="preserve">
b. Retrievals/Requests: number of successful full-text article requests.</t>
        </r>
      </text>
    </comment>
    <comment ref="A58" authorId="0" shapeId="0">
      <text>
        <r>
          <rPr>
            <b/>
            <sz val="9"/>
            <color indexed="81"/>
            <rFont val="Tahoma"/>
            <family val="2"/>
          </rPr>
          <t>Author:</t>
        </r>
        <r>
          <rPr>
            <sz val="9"/>
            <color indexed="81"/>
            <rFont val="Tahoma"/>
            <family val="2"/>
          </rPr>
          <t xml:space="preserve">
The number of full-text sessions:  the units examined, downloaded, or otherwise supplied to the user, to the extent these are recordable.  Count e-books and e-reference materials.</t>
        </r>
      </text>
    </comment>
  </commentList>
</comments>
</file>

<file path=xl/sharedStrings.xml><?xml version="1.0" encoding="utf-8"?>
<sst xmlns="http://schemas.openxmlformats.org/spreadsheetml/2006/main" count="782" uniqueCount="111">
  <si>
    <t>1. Number of campus libraries (include main)</t>
  </si>
  <si>
    <t>2. Total library area in square meters</t>
  </si>
  <si>
    <t>3. Computing infrastructure</t>
  </si>
  <si>
    <t>a. computers available for students</t>
  </si>
  <si>
    <t>b. computing devices available for borrowing</t>
  </si>
  <si>
    <t>4. Library seating</t>
  </si>
  <si>
    <t>a. Classroom seats</t>
  </si>
  <si>
    <t>b. Group study seats</t>
  </si>
  <si>
    <t>c. Total library user seats (include A.4.a and A.4.b)</t>
  </si>
  <si>
    <t>5. Hours open per week September through April</t>
  </si>
  <si>
    <t>6. Full reference hours per week September through April</t>
  </si>
  <si>
    <t>B. Collection</t>
  </si>
  <si>
    <t>1. Physical collections</t>
  </si>
  <si>
    <t>a. Volumes of books and other print material catalogued as books</t>
  </si>
  <si>
    <t>b. Audiovisual materials</t>
  </si>
  <si>
    <t>c. Back issues of periodicals</t>
  </si>
  <si>
    <t>d. Total physical collection (B.1.a+B.1.b+B.1.c)</t>
  </si>
  <si>
    <t>2. Current print subscriptions</t>
  </si>
  <si>
    <t>3. Licensed databases</t>
  </si>
  <si>
    <t>5. E-books</t>
  </si>
  <si>
    <t>6. Streamed products</t>
  </si>
  <si>
    <t>1. FLE student enrolment</t>
  </si>
  <si>
    <t>2. FTE faculty</t>
  </si>
  <si>
    <t>3. FTE library staff</t>
  </si>
  <si>
    <t>a. Professional librarians</t>
  </si>
  <si>
    <t>b. Library technicians</t>
  </si>
  <si>
    <t>c. Other staff</t>
  </si>
  <si>
    <t>d. Total of all library staff (C.3.a+C.3.b+C.3.c)</t>
  </si>
  <si>
    <t>D. Expenditures</t>
  </si>
  <si>
    <t>1. Operating expenditures</t>
  </si>
  <si>
    <t>a. Staffing</t>
  </si>
  <si>
    <t>b. Collections</t>
  </si>
  <si>
    <t>c. All other operating expenditures</t>
  </si>
  <si>
    <t>d. Total library expenditures (D.1.a+D.1.b+D.1.c)</t>
  </si>
  <si>
    <t>2. Capital expenditures</t>
  </si>
  <si>
    <t>3. Institutional expenditures</t>
  </si>
  <si>
    <t>1. Circulations</t>
  </si>
  <si>
    <t>2. Interlibrary loans</t>
  </si>
  <si>
    <t>a. Items borrowed</t>
  </si>
  <si>
    <t>b. Items lent</t>
  </si>
  <si>
    <t>3. Information literacy</t>
  </si>
  <si>
    <t>a. Sessions/Classes</t>
  </si>
  <si>
    <t>b. Number of students attending sessions/classes</t>
  </si>
  <si>
    <t>4. Reference transactions</t>
  </si>
  <si>
    <t>5. Cataloguing</t>
  </si>
  <si>
    <t>a. Volumes added</t>
  </si>
  <si>
    <t>b. Volumes deleted</t>
  </si>
  <si>
    <t>7. Database usage</t>
  </si>
  <si>
    <t>a. Searches</t>
  </si>
  <si>
    <t>8. E-book usage</t>
  </si>
  <si>
    <t>2. Dollars in collection expenditure per FTE faculty</t>
  </si>
  <si>
    <t>3. Dollars in total library expenditure per FLE student</t>
  </si>
  <si>
    <t>4. Collection expenditure as percent of total library expenditure</t>
  </si>
  <si>
    <t>5. Total library expenditures as a percentage of the institution's operating expenditures</t>
  </si>
  <si>
    <t>6. Physical collection per student</t>
  </si>
  <si>
    <t>7. E-books per FLE student</t>
  </si>
  <si>
    <t>9. Computing devices/FLE student</t>
  </si>
  <si>
    <t>10. FLE student/FTE library staff</t>
  </si>
  <si>
    <t>11. Library entries/FLE student</t>
  </si>
  <si>
    <t>12. Circulations/FLE student</t>
  </si>
  <si>
    <t>N/A</t>
  </si>
  <si>
    <t>A.  Library facilities/Hours</t>
  </si>
  <si>
    <t>4. E-journals</t>
  </si>
  <si>
    <t>C. Enrolment/Staffing</t>
  </si>
  <si>
    <t>6.  Gate count</t>
  </si>
  <si>
    <t>b. Retrievals/Requests</t>
  </si>
  <si>
    <t>F. Ratios from data suppplied</t>
  </si>
  <si>
    <t xml:space="preserve">1. Dollars in collection expenditure per FLE student </t>
  </si>
  <si>
    <t>8. Computers/FLE student</t>
  </si>
  <si>
    <t>13.  E-book usage/FLE student</t>
  </si>
  <si>
    <t>Category\Library</t>
  </si>
  <si>
    <t>2013-2014 AAAL Institutional Statistics Summary</t>
  </si>
  <si>
    <t>SAIT Polytechnic</t>
  </si>
  <si>
    <t>Mount Royal University</t>
  </si>
  <si>
    <t>Olds College</t>
  </si>
  <si>
    <t>Bow Valley College</t>
  </si>
  <si>
    <t>King's University</t>
  </si>
  <si>
    <t>Portage College</t>
  </si>
  <si>
    <t>Red Deer College</t>
  </si>
  <si>
    <t>E. Library Transactions/Activities</t>
  </si>
  <si>
    <t>Medicine Hat College</t>
  </si>
  <si>
    <t>MacEwan University</t>
  </si>
  <si>
    <t>Norquest College</t>
  </si>
  <si>
    <t>BCIT</t>
  </si>
  <si>
    <t>Concordia University College</t>
  </si>
  <si>
    <t>Northern Lakes College</t>
  </si>
  <si>
    <t>University of Lethbridge</t>
  </si>
  <si>
    <t>ACAD</t>
  </si>
  <si>
    <t>Lakeland College</t>
  </si>
  <si>
    <t>Saint Mary's University College</t>
  </si>
  <si>
    <t>NA</t>
  </si>
  <si>
    <t>Keyano College</t>
  </si>
  <si>
    <t>NAIT</t>
  </si>
  <si>
    <t>Paul D. Fleck Library &amp; Archives, The Banff Centre</t>
  </si>
  <si>
    <t>Vanguard College (Northwest Bible)</t>
  </si>
  <si>
    <t>Ambrose University</t>
  </si>
  <si>
    <t>Grand Prarie Regional College</t>
  </si>
  <si>
    <t>No Usage Data Available</t>
  </si>
  <si>
    <t>No Circulation Data Available</t>
  </si>
  <si>
    <t>No Gate Data Available</t>
  </si>
  <si>
    <t>No Device Data Available</t>
  </si>
  <si>
    <t>No Budget Data Available</t>
  </si>
  <si>
    <t>No eBook Data Available</t>
  </si>
  <si>
    <t>Canadian University College</t>
  </si>
  <si>
    <t>2013-2014 AAAL Institutional Statistics Summary - FLE 2001-5000</t>
  </si>
  <si>
    <t>2013-2014 AAAL Institutional Statistics Summary - FLE 1001-2000</t>
  </si>
  <si>
    <t>2013-2014 AAAL Institutional Statistics Summary - FLE Above 5000</t>
  </si>
  <si>
    <t>8. FLE students per computer</t>
  </si>
  <si>
    <t>9. FLE student per computing device</t>
  </si>
  <si>
    <t>2013-2014 AAAL Institutional Statistics Summary - FLE Below 1001</t>
  </si>
  <si>
    <t>Grand Prairie Regional College</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</si>
</sst>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_(&quot;$&quot;* #,##0.00_);_(&quot;$&quot;* \(#,##0.00\);_(&quot;$&quot;* &quot;-&quot;??_);_(@_)"/>
    <numFmt numFmtId="165" formatCode="0.0"/>
    <numFmt numFmtId="166" formatCode="&quot;$&quot;#,##0.00"/>
    <numFmt numFmtId="167" formatCode="0.00_)"/>
    <numFmt numFmtId="168" formatCode="0%_);[Red]\(0%\)"/>
    <numFmt numFmtId="169" formatCode="0.00%_);[Red]\(0.00%\)"/>
    <numFmt numFmtId="170" formatCode="#,##0.0"/>
  </numFmts>
  <fonts count="16" x14ac:knownFonts="1">
    <font>
      <sz val="11"/>
      <color theme="1"/>
      <name val="Calibri"/>
      <family val="2"/>
      <scheme val="minor"/>
    </font>
    <font>
      <sz val="11"/>
      <color theme="1"/>
      <name val="Calibri"/>
      <family val="2"/>
      <scheme val="minor"/>
    </font>
    <font>
      <sz val="10"/>
      <name val="Arial"/>
      <family val="2"/>
    </font>
    <font>
      <sz val="10"/>
      <name val="Arial"/>
      <family val="2"/>
    </font>
    <font>
      <b/>
      <sz val="10"/>
      <color theme="1"/>
      <name val="Times New Roman"/>
      <family val="1"/>
    </font>
    <font>
      <sz val="10"/>
      <color theme="1"/>
      <name val="Times New Roman"/>
      <family val="1"/>
    </font>
    <font>
      <sz val="8"/>
      <name val="Arial"/>
      <family val="2"/>
    </font>
    <font>
      <sz val="10"/>
      <name val="Arial"/>
      <family val="2"/>
    </font>
    <font>
      <b/>
      <i/>
      <sz val="16"/>
      <name val="Helv"/>
    </font>
    <font>
      <sz val="10"/>
      <name val="Arial"/>
      <family val="2"/>
    </font>
    <font>
      <sz val="9"/>
      <color indexed="81"/>
      <name val="Tahoma"/>
      <family val="2"/>
    </font>
    <font>
      <b/>
      <sz val="9"/>
      <color indexed="81"/>
      <name val="Tahoma"/>
      <family val="2"/>
    </font>
    <font>
      <sz val="8"/>
      <name val="Times New Roman"/>
      <family val="1"/>
    </font>
    <font>
      <b/>
      <sz val="8"/>
      <color theme="1"/>
      <name val="Times New Roman"/>
      <family val="1"/>
    </font>
    <font>
      <sz val="8"/>
      <color theme="1"/>
      <name val="Times New Roman"/>
      <family val="1"/>
    </font>
    <font>
      <b/>
      <sz val="10"/>
      <color theme="0"/>
      <name val="Times New Roman"/>
      <family val="1"/>
    </font>
  </fonts>
  <fills count="4">
    <fill>
      <patternFill patternType="none"/>
    </fill>
    <fill>
      <patternFill patternType="gray125"/>
    </fill>
    <fill>
      <patternFill patternType="solid">
        <fgColor indexed="22"/>
        <bgColor indexed="22"/>
      </patternFill>
    </fill>
    <fill>
      <patternFill patternType="solid">
        <fgColor theme="9"/>
        <bgColor theme="9"/>
      </patternFill>
    </fill>
  </fills>
  <borders count="9">
    <border>
      <left/>
      <right/>
      <top/>
      <bottom/>
      <diagonal/>
    </border>
    <border>
      <left style="thin">
        <color indexed="9"/>
      </left>
      <right/>
      <top style="thin">
        <color indexed="9"/>
      </top>
      <bottom style="thin">
        <color indexed="9"/>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diagonal/>
    </border>
  </borders>
  <cellStyleXfs count="18">
    <xf numFmtId="0" fontId="0" fillId="0" borderId="0"/>
    <xf numFmtId="0" fontId="2" fillId="0" borderId="0"/>
    <xf numFmtId="164" fontId="2" fillId="0" borderId="0" applyFont="0" applyFill="0" applyBorder="0" applyAlignment="0" applyProtection="0"/>
    <xf numFmtId="0" fontId="3" fillId="0" borderId="0"/>
    <xf numFmtId="164" fontId="3" fillId="0" borderId="0" applyFont="0" applyFill="0" applyBorder="0" applyAlignment="0" applyProtection="0"/>
    <xf numFmtId="0" fontId="7" fillId="0" borderId="0"/>
    <xf numFmtId="164" fontId="7" fillId="0" borderId="0" applyFont="0" applyFill="0" applyBorder="0" applyAlignment="0" applyProtection="0"/>
    <xf numFmtId="0" fontId="7" fillId="0" borderId="0"/>
    <xf numFmtId="167" fontId="8" fillId="0" borderId="0"/>
    <xf numFmtId="0" fontId="1" fillId="0" borderId="0"/>
    <xf numFmtId="0" fontId="1" fillId="0" borderId="0"/>
    <xf numFmtId="0" fontId="1" fillId="0" borderId="0"/>
    <xf numFmtId="0" fontId="1" fillId="0" borderId="0"/>
    <xf numFmtId="0" fontId="1" fillId="0" borderId="0"/>
    <xf numFmtId="168" fontId="6" fillId="2" borderId="1"/>
    <xf numFmtId="169" fontId="6" fillId="0" borderId="1" applyFont="0" applyFill="0" applyBorder="0" applyAlignment="0" applyProtection="0">
      <protection locked="0"/>
    </xf>
    <xf numFmtId="0" fontId="9" fillId="0" borderId="0"/>
    <xf numFmtId="0" fontId="9" fillId="0" borderId="0"/>
  </cellStyleXfs>
  <cellXfs count="31">
    <xf numFmtId="0" fontId="0" fillId="0" borderId="0" xfId="0"/>
    <xf numFmtId="0" fontId="4" fillId="0" borderId="0" xfId="0" applyFont="1" applyFill="1" applyBorder="1" applyAlignment="1">
      <alignment vertical="top"/>
    </xf>
    <xf numFmtId="0" fontId="5" fillId="0" borderId="0" xfId="0" applyFont="1" applyFill="1" applyBorder="1" applyAlignment="1">
      <alignment vertical="top"/>
    </xf>
    <xf numFmtId="0" fontId="4" fillId="0" borderId="0" xfId="0" applyFont="1" applyFill="1" applyBorder="1" applyAlignment="1">
      <alignment horizontal="center" wrapText="1"/>
    </xf>
    <xf numFmtId="0" fontId="15" fillId="3" borderId="4" xfId="0" applyFont="1" applyFill="1" applyBorder="1" applyAlignment="1">
      <alignment horizontal="left" wrapText="1"/>
    </xf>
    <xf numFmtId="0" fontId="15" fillId="3" borderId="5" xfId="0" applyFont="1" applyFill="1" applyBorder="1" applyAlignment="1">
      <alignment horizontal="center" wrapText="1"/>
    </xf>
    <xf numFmtId="2" fontId="12" fillId="0" borderId="2" xfId="0" applyNumberFormat="1" applyFont="1" applyFill="1" applyBorder="1" applyAlignment="1">
      <alignment horizontal="center" vertical="top" wrapText="1"/>
    </xf>
    <xf numFmtId="0" fontId="12" fillId="0" borderId="2" xfId="0" applyFont="1" applyFill="1" applyBorder="1" applyAlignment="1">
      <alignment horizontal="center" vertical="top" wrapText="1"/>
    </xf>
    <xf numFmtId="166" fontId="12" fillId="0" borderId="2" xfId="0" applyNumberFormat="1" applyFont="1" applyFill="1" applyBorder="1" applyAlignment="1">
      <alignment horizontal="center"/>
    </xf>
    <xf numFmtId="166" fontId="12" fillId="0" borderId="2" xfId="0" applyNumberFormat="1" applyFont="1" applyFill="1" applyBorder="1" applyAlignment="1">
      <alignment horizontal="center" vertical="top" wrapText="1"/>
    </xf>
    <xf numFmtId="3" fontId="12" fillId="0" borderId="2" xfId="0" applyNumberFormat="1" applyFont="1" applyFill="1" applyBorder="1" applyAlignment="1">
      <alignment horizontal="center"/>
    </xf>
    <xf numFmtId="10" fontId="12" fillId="0" borderId="2" xfId="0" applyNumberFormat="1" applyFont="1" applyFill="1" applyBorder="1" applyAlignment="1">
      <alignment horizontal="center" vertical="top" wrapText="1"/>
    </xf>
    <xf numFmtId="0" fontId="14" fillId="0" borderId="2" xfId="0" applyFont="1" applyFill="1" applyBorder="1" applyAlignment="1">
      <alignment horizontal="center" vertical="top" wrapText="1"/>
    </xf>
    <xf numFmtId="3" fontId="12" fillId="0" borderId="2" xfId="0" applyNumberFormat="1" applyFont="1" applyFill="1" applyBorder="1" applyAlignment="1">
      <alignment horizontal="center" vertical="top" wrapText="1"/>
    </xf>
    <xf numFmtId="2" fontId="12" fillId="0" borderId="7" xfId="0" applyNumberFormat="1" applyFont="1" applyFill="1" applyBorder="1" applyAlignment="1">
      <alignment horizontal="center" vertical="top" wrapText="1"/>
    </xf>
    <xf numFmtId="0" fontId="14" fillId="0" borderId="3" xfId="0" applyFont="1" applyFill="1" applyBorder="1" applyAlignment="1">
      <alignment horizontal="left" vertical="top" wrapText="1" indent="1"/>
    </xf>
    <xf numFmtId="0" fontId="0" fillId="0" borderId="0" xfId="0" applyFill="1"/>
    <xf numFmtId="0" fontId="13" fillId="0" borderId="3" xfId="0" applyFont="1" applyFill="1" applyBorder="1" applyAlignment="1">
      <alignment vertical="top" wrapText="1"/>
    </xf>
    <xf numFmtId="0" fontId="14" fillId="0" borderId="3" xfId="0" applyFont="1" applyFill="1" applyBorder="1" applyAlignment="1">
      <alignment horizontal="left" vertical="top" wrapText="1" indent="2"/>
    </xf>
    <xf numFmtId="0" fontId="14" fillId="0" borderId="6" xfId="0" applyFont="1" applyFill="1" applyBorder="1" applyAlignment="1">
      <alignment horizontal="left" vertical="top" wrapText="1" indent="1"/>
    </xf>
    <xf numFmtId="1" fontId="14" fillId="0" borderId="3" xfId="0" applyNumberFormat="1" applyFont="1" applyFill="1" applyBorder="1" applyAlignment="1">
      <alignment horizontal="left" vertical="top" wrapText="1" indent="2"/>
    </xf>
    <xf numFmtId="1" fontId="12" fillId="0" borderId="2" xfId="0" applyNumberFormat="1" applyFont="1" applyFill="1" applyBorder="1" applyAlignment="1">
      <alignment horizontal="center"/>
    </xf>
    <xf numFmtId="170" fontId="14" fillId="0" borderId="3" xfId="0" applyNumberFormat="1" applyFont="1" applyFill="1" applyBorder="1" applyAlignment="1">
      <alignment horizontal="left" vertical="top" wrapText="1" indent="1"/>
    </xf>
    <xf numFmtId="170" fontId="12" fillId="0" borderId="2" xfId="0" applyNumberFormat="1" applyFont="1" applyFill="1" applyBorder="1" applyAlignment="1">
      <alignment horizontal="center"/>
    </xf>
    <xf numFmtId="0" fontId="0" fillId="0" borderId="0" xfId="0" applyBorder="1"/>
    <xf numFmtId="0" fontId="0" fillId="0" borderId="0" xfId="0" applyFill="1" applyBorder="1"/>
    <xf numFmtId="170" fontId="0" fillId="0" borderId="0" xfId="0" applyNumberFormat="1" applyFill="1" applyBorder="1"/>
    <xf numFmtId="1" fontId="0" fillId="0" borderId="0" xfId="0" applyNumberFormat="1" applyFill="1" applyBorder="1"/>
    <xf numFmtId="170" fontId="12" fillId="0" borderId="0" xfId="0" applyNumberFormat="1" applyFont="1" applyFill="1" applyBorder="1" applyAlignment="1">
      <alignment horizontal="center"/>
    </xf>
    <xf numFmtId="170" fontId="12" fillId="0" borderId="8" xfId="0" applyNumberFormat="1" applyFont="1" applyFill="1" applyBorder="1" applyAlignment="1">
      <alignment horizontal="center"/>
    </xf>
    <xf numFmtId="165" fontId="12" fillId="0" borderId="2" xfId="0" applyNumberFormat="1" applyFont="1" applyFill="1" applyBorder="1" applyAlignment="1">
      <alignment horizontal="center"/>
    </xf>
  </cellXfs>
  <cellStyles count="18">
    <cellStyle name="Currency 2" xfId="2"/>
    <cellStyle name="Currency 3" xfId="4"/>
    <cellStyle name="Currency 4" xfId="6"/>
    <cellStyle name="Normal" xfId="0" builtinId="0"/>
    <cellStyle name="Normal - Style1" xfId="8"/>
    <cellStyle name="Normal 2" xfId="1"/>
    <cellStyle name="Normal 2 2" xfId="9"/>
    <cellStyle name="Normal 3" xfId="3"/>
    <cellStyle name="Normal 3 2" xfId="10"/>
    <cellStyle name="Normal 4" xfId="5"/>
    <cellStyle name="Normal 4 2" xfId="11"/>
    <cellStyle name="Normal 5" xfId="12"/>
    <cellStyle name="Normal 6" xfId="13"/>
    <cellStyle name="Normal 7" xfId="7"/>
    <cellStyle name="Normal 8" xfId="16"/>
    <cellStyle name="Normal 9" xfId="17"/>
    <cellStyle name="Percent.0" xfId="14"/>
    <cellStyle name="Percent.00" xfId="15"/>
  </cellStyles>
  <dxfs count="107">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8"/>
        <color auto="1"/>
        <name val="Times New Roman"/>
        <scheme val="none"/>
      </font>
      <fill>
        <patternFill patternType="none">
          <fgColor indexed="64"/>
          <bgColor auto="1"/>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border outline="0">
        <left style="thin">
          <color rgb="FF000000"/>
        </left>
        <top style="thin">
          <color rgb="FF000000"/>
        </top>
        <bottom style="thin">
          <color rgb="FF000000"/>
        </bottom>
      </border>
    </dxf>
    <dxf>
      <font>
        <strike val="0"/>
        <outline val="0"/>
        <shadow val="0"/>
        <u val="none"/>
        <vertAlign val="baseline"/>
        <sz val="8"/>
        <name val="Times New Roman"/>
        <scheme val="none"/>
      </font>
      <fill>
        <patternFill patternType="none">
          <fgColor indexed="64"/>
          <bgColor auto="1"/>
        </patternFill>
      </fill>
      <alignment vertical="top" textRotation="0" wrapText="1" indent="0" justifyLastLine="0" shrinkToFit="0" readingOrder="0"/>
    </dxf>
    <dxf>
      <border outline="0">
        <bottom style="thin">
          <color auto="1"/>
        </bottom>
      </border>
    </dxf>
    <dxf>
      <font>
        <b/>
        <i val="0"/>
        <strike val="0"/>
        <condense val="0"/>
        <extend val="0"/>
        <outline val="0"/>
        <shadow val="0"/>
        <u val="none"/>
        <vertAlign val="baseline"/>
        <sz val="10"/>
        <color theme="0"/>
        <name val="Times New Roman"/>
        <scheme val="none"/>
      </font>
      <fill>
        <patternFill patternType="solid">
          <fgColor theme="9"/>
          <bgColor theme="9"/>
        </patternFill>
      </fill>
      <alignment horizontal="center" vertical="bottom" textRotation="0" wrapText="1" indent="0" justifyLastLine="0" shrinkToFit="0" readingOrder="0"/>
      <border diagonalUp="0" diagonalDown="0" outline="0">
        <left style="thin">
          <color auto="1"/>
        </left>
        <right style="thin">
          <color auto="1"/>
        </right>
        <top/>
        <bottom/>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8"/>
        <color auto="1"/>
        <name val="Times New Roman"/>
        <scheme val="none"/>
      </font>
      <fill>
        <patternFill patternType="none">
          <fgColor indexed="64"/>
          <bgColor auto="1"/>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border outline="0">
        <left style="thin">
          <color rgb="FF000000"/>
        </left>
        <top style="thin">
          <color rgb="FF000000"/>
        </top>
        <bottom style="thin">
          <color rgb="FF000000"/>
        </bottom>
      </border>
    </dxf>
    <dxf>
      <font>
        <strike val="0"/>
        <outline val="0"/>
        <shadow val="0"/>
        <u val="none"/>
        <vertAlign val="baseline"/>
        <sz val="8"/>
        <name val="Times New Roman"/>
        <scheme val="none"/>
      </font>
      <fill>
        <patternFill patternType="none">
          <fgColor indexed="64"/>
          <bgColor auto="1"/>
        </patternFill>
      </fill>
      <alignment vertical="top" textRotation="0" wrapText="1" indent="0" justifyLastLine="0" shrinkToFit="0" readingOrder="0"/>
    </dxf>
    <dxf>
      <border outline="0">
        <bottom style="thin">
          <color auto="1"/>
        </bottom>
      </border>
    </dxf>
    <dxf>
      <font>
        <b/>
        <i val="0"/>
        <strike val="0"/>
        <condense val="0"/>
        <extend val="0"/>
        <outline val="0"/>
        <shadow val="0"/>
        <u val="none"/>
        <vertAlign val="baseline"/>
        <sz val="10"/>
        <color theme="0"/>
        <name val="Times New Roman"/>
        <scheme val="none"/>
      </font>
      <fill>
        <patternFill patternType="solid">
          <fgColor theme="9"/>
          <bgColor theme="9"/>
        </patternFill>
      </fill>
      <alignment horizontal="center" vertical="bottom" textRotation="0" wrapText="1" indent="0" justifyLastLine="0" shrinkToFit="0" readingOrder="0"/>
      <border diagonalUp="0" diagonalDown="0" outline="0">
        <left style="thin">
          <color auto="1"/>
        </left>
        <right style="thin">
          <color auto="1"/>
        </right>
        <top/>
        <bottom/>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8"/>
        <color auto="1"/>
        <name val="Times New Roman"/>
        <scheme val="none"/>
      </font>
      <fill>
        <patternFill patternType="none">
          <fgColor indexed="64"/>
          <bgColor auto="1"/>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border outline="0">
        <left style="thin">
          <color rgb="FF000000"/>
        </left>
        <top style="thin">
          <color rgb="FF000000"/>
        </top>
        <bottom style="thin">
          <color rgb="FF000000"/>
        </bottom>
      </border>
    </dxf>
    <dxf>
      <font>
        <strike val="0"/>
        <outline val="0"/>
        <shadow val="0"/>
        <u val="none"/>
        <vertAlign val="baseline"/>
        <sz val="8"/>
        <name val="Times New Roman"/>
        <scheme val="none"/>
      </font>
      <fill>
        <patternFill patternType="none">
          <fgColor indexed="64"/>
          <bgColor auto="1"/>
        </patternFill>
      </fill>
      <alignment vertical="top" textRotation="0" wrapText="1" indent="0" justifyLastLine="0" shrinkToFit="0" readingOrder="0"/>
    </dxf>
    <dxf>
      <border outline="0">
        <bottom style="thin">
          <color auto="1"/>
        </bottom>
      </border>
    </dxf>
    <dxf>
      <font>
        <b/>
        <i val="0"/>
        <strike val="0"/>
        <condense val="0"/>
        <extend val="0"/>
        <outline val="0"/>
        <shadow val="0"/>
        <u val="none"/>
        <vertAlign val="baseline"/>
        <sz val="10"/>
        <color theme="0"/>
        <name val="Times New Roman"/>
        <scheme val="none"/>
      </font>
      <fill>
        <patternFill patternType="solid">
          <fgColor theme="9"/>
          <bgColor theme="9"/>
        </patternFill>
      </fill>
      <alignment horizontal="center" vertical="bottom" textRotation="0" wrapText="1" indent="0" justifyLastLine="0" shrinkToFit="0" readingOrder="0"/>
      <border diagonalUp="0" diagonalDown="0" outline="0">
        <left style="thin">
          <color auto="1"/>
        </left>
        <right style="thin">
          <color auto="1"/>
        </right>
        <top/>
        <bottom/>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8"/>
        <color auto="1"/>
        <name val="Times New Roman"/>
        <scheme val="none"/>
      </font>
      <fill>
        <patternFill patternType="none">
          <fgColor indexed="64"/>
          <bgColor auto="1"/>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border outline="0">
        <left style="thin">
          <color rgb="FF000000"/>
        </left>
        <top style="thin">
          <color rgb="FF000000"/>
        </top>
        <bottom style="thin">
          <color rgb="FF000000"/>
        </bottom>
      </border>
    </dxf>
    <dxf>
      <font>
        <strike val="0"/>
        <outline val="0"/>
        <shadow val="0"/>
        <u val="none"/>
        <vertAlign val="baseline"/>
        <sz val="8"/>
        <name val="Times New Roman"/>
        <scheme val="none"/>
      </font>
      <fill>
        <patternFill patternType="none">
          <fgColor indexed="64"/>
          <bgColor auto="1"/>
        </patternFill>
      </fill>
      <alignment vertical="top" textRotation="0" wrapText="1" indent="0" justifyLastLine="0" shrinkToFit="0" readingOrder="0"/>
    </dxf>
    <dxf>
      <border outline="0">
        <bottom style="thin">
          <color auto="1"/>
        </bottom>
      </border>
    </dxf>
    <dxf>
      <font>
        <b/>
        <i val="0"/>
        <strike val="0"/>
        <condense val="0"/>
        <extend val="0"/>
        <outline val="0"/>
        <shadow val="0"/>
        <u val="none"/>
        <vertAlign val="baseline"/>
        <sz val="10"/>
        <color theme="0"/>
        <name val="Times New Roman"/>
        <scheme val="none"/>
      </font>
      <fill>
        <patternFill patternType="solid">
          <fgColor theme="9"/>
          <bgColor theme="9"/>
        </patternFill>
      </fill>
      <alignment horizontal="center" vertical="bottom" textRotation="0" wrapText="1" indent="0" justifyLastLine="0" shrinkToFit="0" readingOrder="0"/>
      <border diagonalUp="0" diagonalDown="0" outline="0">
        <left style="thin">
          <color auto="1"/>
        </left>
        <right style="thin">
          <color auto="1"/>
        </right>
        <top/>
        <bottom/>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strike val="0"/>
        <outline val="0"/>
        <shadow val="0"/>
        <u val="none"/>
        <vertAlign val="baseline"/>
        <sz val="8"/>
        <name val="Times New Roman"/>
        <scheme val="none"/>
      </font>
      <fill>
        <patternFill patternType="none">
          <fgColor indexed="64"/>
          <bgColor auto="1"/>
        </patternFill>
      </fill>
      <alignment vertical="top" textRotation="0" wrapText="1" indent="0" justifyLastLine="0" shrinkToFit="0" readingOrder="0"/>
    </dxf>
    <dxf>
      <font>
        <b val="0"/>
        <i val="0"/>
        <strike val="0"/>
        <condense val="0"/>
        <extend val="0"/>
        <outline val="0"/>
        <shadow val="0"/>
        <u val="none"/>
        <vertAlign val="baseline"/>
        <sz val="8"/>
        <color auto="1"/>
        <name val="Times New Roman"/>
        <scheme val="none"/>
      </font>
      <fill>
        <patternFill patternType="none">
          <fgColor indexed="64"/>
          <bgColor auto="1"/>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border outline="0">
        <left style="thin">
          <color theme="1"/>
        </left>
        <top style="thin">
          <color theme="1"/>
        </top>
        <bottom style="thin">
          <color theme="1"/>
        </bottom>
      </border>
    </dxf>
    <dxf>
      <font>
        <strike val="0"/>
        <outline val="0"/>
        <shadow val="0"/>
        <u val="none"/>
        <vertAlign val="baseline"/>
        <sz val="8"/>
        <name val="Times New Roman"/>
        <scheme val="none"/>
      </font>
      <fill>
        <patternFill patternType="none">
          <fgColor indexed="64"/>
          <bgColor auto="1"/>
        </patternFill>
      </fill>
      <alignment vertical="top" textRotation="0" wrapText="1" indent="0" justifyLastLine="0" shrinkToFit="0" readingOrder="0"/>
    </dxf>
    <dxf>
      <border outline="0">
        <bottom style="thin">
          <color auto="1"/>
        </bottom>
      </border>
    </dxf>
    <dxf>
      <font>
        <b/>
        <i val="0"/>
        <strike val="0"/>
        <condense val="0"/>
        <extend val="0"/>
        <outline val="0"/>
        <shadow val="0"/>
        <u val="none"/>
        <vertAlign val="baseline"/>
        <sz val="10"/>
        <color theme="0"/>
        <name val="Times New Roman"/>
        <scheme val="none"/>
      </font>
      <fill>
        <patternFill patternType="solid">
          <fgColor theme="9"/>
          <bgColor theme="9"/>
        </patternFill>
      </fill>
      <alignment horizontal="center" vertical="bottom" textRotation="0" wrapText="1" indent="0" justifyLastLine="0" shrinkToFit="0" readingOrder="0"/>
      <border diagonalUp="0" diagonalDown="0" outline="0">
        <left style="thin">
          <color auto="1"/>
        </left>
        <right style="thin">
          <color auto="1"/>
        </right>
        <top/>
        <bottom/>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strike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8"/>
        <color auto="1"/>
        <name val="Times New Roman"/>
        <scheme val="none"/>
      </font>
      <numFmt numFmtId="2" formatCode="0.00"/>
      <fill>
        <patternFill patternType="none">
          <fgColor indexed="64"/>
          <bgColor indexed="65"/>
        </patternFill>
      </fill>
      <alignment horizontal="center"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strike val="0"/>
        <outline val="0"/>
        <shadow val="0"/>
        <u val="none"/>
        <vertAlign val="baseline"/>
        <sz val="8"/>
        <name val="Times New Roman"/>
        <scheme val="none"/>
      </font>
      <fill>
        <patternFill patternType="none">
          <fgColor indexed="64"/>
          <bgColor auto="1"/>
        </patternFill>
      </fill>
      <alignment vertical="top" textRotation="0" wrapText="1" indent="0" justifyLastLine="0" shrinkToFit="0" readingOrder="0"/>
    </dxf>
    <dxf>
      <font>
        <b val="0"/>
        <i val="0"/>
        <strike val="0"/>
        <condense val="0"/>
        <extend val="0"/>
        <outline val="0"/>
        <shadow val="0"/>
        <u val="none"/>
        <vertAlign val="baseline"/>
        <sz val="8"/>
        <color auto="1"/>
        <name val="Times New Roman"/>
        <scheme val="none"/>
      </font>
      <fill>
        <patternFill patternType="none">
          <fgColor indexed="64"/>
          <bgColor auto="1"/>
        </patternFill>
      </fill>
      <alignment horizontal="left" vertical="top" textRotation="0" wrapText="1" indent="1" justifyLastLine="0" shrinkToFit="0" readingOrder="0"/>
      <border diagonalUp="0" diagonalDown="0" outline="0">
        <left/>
        <right style="thin">
          <color auto="1"/>
        </right>
        <top style="thin">
          <color auto="1"/>
        </top>
        <bottom style="thin">
          <color auto="1"/>
        </bottom>
      </border>
    </dxf>
    <dxf>
      <border outline="0">
        <left style="thin">
          <color rgb="FF000000"/>
        </left>
        <top style="thin">
          <color rgb="FF000000"/>
        </top>
        <bottom style="thin">
          <color rgb="FF000000"/>
        </bottom>
      </border>
    </dxf>
    <dxf>
      <font>
        <strike val="0"/>
        <outline val="0"/>
        <shadow val="0"/>
        <u val="none"/>
        <vertAlign val="baseline"/>
        <sz val="8"/>
        <name val="Times New Roman"/>
        <scheme val="none"/>
      </font>
      <fill>
        <patternFill patternType="none">
          <fgColor rgb="FF000000"/>
          <bgColor auto="1"/>
        </patternFill>
      </fill>
      <alignment vertical="top" textRotation="0" wrapText="1" indent="0" justifyLastLine="0" shrinkToFit="0" readingOrder="0"/>
    </dxf>
    <dxf>
      <border outline="0">
        <bottom style="thin">
          <color auto="1"/>
        </bottom>
      </border>
    </dxf>
    <dxf>
      <font>
        <b/>
        <i val="0"/>
        <strike val="0"/>
        <condense val="0"/>
        <extend val="0"/>
        <outline val="0"/>
        <shadow val="0"/>
        <u val="none"/>
        <vertAlign val="baseline"/>
        <sz val="10"/>
        <color theme="0"/>
        <name val="Times New Roman"/>
        <scheme val="none"/>
      </font>
      <fill>
        <patternFill patternType="solid">
          <fgColor theme="9"/>
          <bgColor theme="9"/>
        </patternFill>
      </fill>
      <alignment horizontal="center" vertical="bottom" textRotation="0" wrapText="1" indent="0" justifyLastLine="0" shrinkToFit="0" readingOrder="0"/>
      <border diagonalUp="0" diagonalDown="0" outline="0">
        <left style="thin">
          <color auto="1"/>
        </left>
        <right style="thin">
          <color auto="1"/>
        </right>
        <top/>
        <bottom/>
      </border>
    </dxf>
    <dxf>
      <fill>
        <patternFill patternType="solid">
          <fgColor theme="9" tint="0.79998168889431442"/>
          <bgColor theme="9" tint="0.79998168889431442"/>
        </patternFill>
      </fill>
    </dxf>
    <dxf>
      <fill>
        <patternFill patternType="solid">
          <fgColor theme="9" tint="0.79998168889431442"/>
          <bgColor theme="9" tint="0.79998168889431442"/>
        </patternFill>
      </fill>
    </dxf>
    <dxf>
      <font>
        <b/>
        <color theme="1"/>
      </font>
    </dxf>
    <dxf>
      <font>
        <b/>
        <color theme="1"/>
      </font>
    </dxf>
    <dxf>
      <font>
        <b/>
        <color theme="1"/>
      </font>
      <border>
        <top style="double">
          <color theme="9"/>
        </top>
      </border>
    </dxf>
    <dxf>
      <font>
        <b/>
        <color theme="0"/>
      </font>
      <fill>
        <patternFill patternType="solid">
          <fgColor theme="9"/>
          <bgColor theme="9"/>
        </patternFill>
      </fill>
    </dxf>
    <dxf>
      <font>
        <color theme="1"/>
      </font>
      <border>
        <left style="thin">
          <color theme="1"/>
        </left>
        <right style="thin">
          <color theme="1"/>
        </right>
        <top style="thin">
          <color theme="1"/>
        </top>
        <bottom style="thin">
          <color theme="1"/>
        </bottom>
        <vertical style="thin">
          <color auto="1"/>
        </vertical>
        <horizontal style="thin">
          <color auto="1"/>
        </horizontal>
      </border>
    </dxf>
  </dxfs>
  <tableStyles count="1" defaultTableStyle="TableStyleMedium2" defaultPivotStyle="PivotStyleLight16">
    <tableStyle name="TableStyleMedium7 2" pivot="0" count="7">
      <tableStyleElement type="wholeTable" dxfId="106"/>
      <tableStyleElement type="headerRow" dxfId="105"/>
      <tableStyleElement type="totalRow" dxfId="104"/>
      <tableStyleElement type="firstColumn" dxfId="103"/>
      <tableStyleElement type="lastColumn" dxfId="102"/>
      <tableStyleElement type="firstRowStripe" dxfId="101"/>
      <tableStyleElement type="firstColumnStripe" dxfId="10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id="6" name="Table13456727" displayName="Table13456727" ref="A2:Y72" totalsRowShown="0" headerRowDxfId="99" dataDxfId="97" headerRowBorderDxfId="98" tableBorderDxfId="96">
  <autoFilter ref="A2:Y72"/>
  <tableColumns count="25">
    <tableColumn id="20" name="Category\Library" dataDxfId="95"/>
    <tableColumn id="2" name="ACAD" dataDxfId="94"/>
    <tableColumn id="3" name="Ambrose University" dataDxfId="93"/>
    <tableColumn id="4" name="BCIT" dataDxfId="92"/>
    <tableColumn id="5" name="Bow Valley College" dataDxfId="91"/>
    <tableColumn id="25" name="Canadian University College" dataDxfId="90"/>
    <tableColumn id="6" name="Concordia University College" dataDxfId="89"/>
    <tableColumn id="7" name="Grand Prarie Regional College" dataDxfId="88"/>
    <tableColumn id="8" name="Keyano College" dataDxfId="87"/>
    <tableColumn id="9" name="King's University" dataDxfId="86"/>
    <tableColumn id="10" name="Lakeland College" dataDxfId="85"/>
    <tableColumn id="11" name="MacEwan University" dataDxfId="84"/>
    <tableColumn id="12" name="Medicine Hat College" dataDxfId="83"/>
    <tableColumn id="13" name="Mount Royal University" dataDxfId="82"/>
    <tableColumn id="14" name="NAIT" dataDxfId="81"/>
    <tableColumn id="15" name="Norquest College" dataDxfId="80"/>
    <tableColumn id="16" name="Northern Lakes College" dataDxfId="79"/>
    <tableColumn id="17" name="Olds College" dataDxfId="78"/>
    <tableColumn id="18" name="Paul D. Fleck Library &amp; Archives, The Banff Centre" dataDxfId="77"/>
    <tableColumn id="19" name="Portage College" dataDxfId="76"/>
    <tableColumn id="21" name="Red Deer College" dataDxfId="75"/>
    <tableColumn id="22" name="Saint Mary's University College" dataDxfId="74"/>
    <tableColumn id="23" name="SAIT Polytechnic" dataDxfId="73"/>
    <tableColumn id="24" name="University of Lethbridge" dataDxfId="72"/>
    <tableColumn id="1" name="Vanguard College (Northwest Bible)" dataDxfId="71"/>
  </tableColumns>
  <tableStyleInfo name="TableStyleMedium7 2" showFirstColumn="0" showLastColumn="0" showRowStripes="1" showColumnStripes="0"/>
</table>
</file>

<file path=xl/tables/table2.xml><?xml version="1.0" encoding="utf-8"?>
<table xmlns="http://schemas.openxmlformats.org/spreadsheetml/2006/main" id="1" name="Table1345672" displayName="Table1345672" ref="A2:X72" totalsRowShown="0" headerRowDxfId="70" dataDxfId="68" headerRowBorderDxfId="69" tableBorderDxfId="67">
  <tableColumns count="24">
    <tableColumn id="20" name="Category\Library" dataDxfId="66"/>
    <tableColumn id="2" name="ACAD" dataDxfId="65"/>
    <tableColumn id="3" name="Ambrose University" dataDxfId="64"/>
    <tableColumn id="4" name="BCIT" dataDxfId="63"/>
    <tableColumn id="5" name="Bow Valley College" dataDxfId="62"/>
    <tableColumn id="25" name="Canadian University College" dataDxfId="61"/>
    <tableColumn id="6" name="Concordia University College" dataDxfId="60"/>
    <tableColumn id="7" name="Grand Prairie Regional College" dataDxfId="59"/>
    <tableColumn id="8" name="Keyano College" dataDxfId="58"/>
    <tableColumn id="9" name="King's University" dataDxfId="57"/>
    <tableColumn id="10" name="Lakeland College" dataDxfId="56"/>
    <tableColumn id="11" name="MacEwan University" dataDxfId="55"/>
    <tableColumn id="12" name="Medicine Hat College" dataDxfId="54"/>
    <tableColumn id="13" name="Mount Royal University" dataDxfId="53"/>
    <tableColumn id="14" name="NAIT" dataDxfId="52"/>
    <tableColumn id="15" name="Norquest College" dataDxfId="51"/>
    <tableColumn id="16" name="Northern Lakes College" dataDxfId="50"/>
    <tableColumn id="17" name="Olds College" dataDxfId="49"/>
    <tableColumn id="19" name="Portage College" dataDxfId="48"/>
    <tableColumn id="21" name="Red Deer College" dataDxfId="47"/>
    <tableColumn id="22" name="Saint Mary's University College" dataDxfId="46"/>
    <tableColumn id="23" name="SAIT Polytechnic" dataDxfId="45"/>
    <tableColumn id="24" name="University of Lethbridge" dataDxfId="44"/>
    <tableColumn id="1" name="Vanguard College (Northwest Bible)" dataDxfId="43"/>
  </tableColumns>
  <tableStyleInfo name="TableStyleMedium7 2" showFirstColumn="0" showLastColumn="0" showRowStripes="1" showColumnStripes="0"/>
</table>
</file>

<file path=xl/tables/table3.xml><?xml version="1.0" encoding="utf-8"?>
<table xmlns="http://schemas.openxmlformats.org/spreadsheetml/2006/main" id="2" name="Table13456723" displayName="Table13456723" ref="A2:H72" totalsRowShown="0" headerRowDxfId="42" dataDxfId="40" headerRowBorderDxfId="41" tableBorderDxfId="39">
  <tableColumns count="8">
    <tableColumn id="20" name="Category\Library" dataDxfId="38"/>
    <tableColumn id="2" name="ACAD" dataDxfId="37"/>
    <tableColumn id="3" name="Ambrose University" dataDxfId="36"/>
    <tableColumn id="25" name="Canadian University College" dataDxfId="35"/>
    <tableColumn id="9" name="King's University" dataDxfId="34"/>
    <tableColumn id="19" name="Portage College" dataDxfId="33"/>
    <tableColumn id="22" name="Saint Mary's University College" dataDxfId="32"/>
    <tableColumn id="1" name="Vanguard College (Northwest Bible)" dataDxfId="31"/>
  </tableColumns>
  <tableStyleInfo name="TableStyleMedium7 2" showFirstColumn="0" showLastColumn="0" showRowStripes="1" showColumnStripes="0"/>
</table>
</file>

<file path=xl/tables/table4.xml><?xml version="1.0" encoding="utf-8"?>
<table xmlns="http://schemas.openxmlformats.org/spreadsheetml/2006/main" id="3" name="Table13456724" displayName="Table13456724" ref="A2:F72" totalsRowShown="0" headerRowDxfId="30" dataDxfId="28" headerRowBorderDxfId="29" tableBorderDxfId="27">
  <tableColumns count="6">
    <tableColumn id="20" name="Category\Library" dataDxfId="26"/>
    <tableColumn id="6" name="Concordia University College" dataDxfId="25"/>
    <tableColumn id="7" name="Grand Prairie Regional College" dataDxfId="24"/>
    <tableColumn id="8" name="Keyano College" dataDxfId="23"/>
    <tableColumn id="16" name="Northern Lakes College" dataDxfId="22"/>
    <tableColumn id="17" name="Olds College" dataDxfId="21"/>
  </tableColumns>
  <tableStyleInfo name="TableStyleMedium7 2" showFirstColumn="0" showLastColumn="0" showRowStripes="1" showColumnStripes="0"/>
</table>
</file>

<file path=xl/tables/table5.xml><?xml version="1.0" encoding="utf-8"?>
<table xmlns="http://schemas.openxmlformats.org/spreadsheetml/2006/main" id="4" name="Table134567245" displayName="Table134567245" ref="A2:E72" totalsRowShown="0" headerRowDxfId="20" dataDxfId="18" headerRowBorderDxfId="19" tableBorderDxfId="17">
  <tableColumns count="5">
    <tableColumn id="20" name="Category\Library" dataDxfId="16"/>
    <tableColumn id="10" name="Lakeland College" dataDxfId="15">
      <calculatedColumnFormula>Table1345672[[#This Row],[Lakeland College]]</calculatedColumnFormula>
    </tableColumn>
    <tableColumn id="12" name="Medicine Hat College" dataDxfId="14">
      <calculatedColumnFormula>Table1345672[[#This Row],[Medicine Hat College]]</calculatedColumnFormula>
    </tableColumn>
    <tableColumn id="15" name="Norquest College" dataDxfId="13">
      <calculatedColumnFormula>Table1345672[[#This Row],[Norquest College]]</calculatedColumnFormula>
    </tableColumn>
    <tableColumn id="21" name="Red Deer College" dataDxfId="12">
      <calculatedColumnFormula>Table1345672[[#This Row],[Red Deer College]]</calculatedColumnFormula>
    </tableColumn>
  </tableColumns>
  <tableStyleInfo name="TableStyleMedium7 2" showFirstColumn="0" showLastColumn="0" showRowStripes="1" showColumnStripes="0"/>
</table>
</file>

<file path=xl/tables/table6.xml><?xml version="1.0" encoding="utf-8"?>
<table xmlns="http://schemas.openxmlformats.org/spreadsheetml/2006/main" id="5" name="Table1345672456" displayName="Table1345672456" ref="A2:H72" totalsRowShown="0" headerRowDxfId="11" dataDxfId="9" headerRowBorderDxfId="10" tableBorderDxfId="8">
  <tableColumns count="8">
    <tableColumn id="20" name="Category\Library" dataDxfId="7"/>
    <tableColumn id="4" name="BCIT" dataDxfId="6"/>
    <tableColumn id="5" name="Bow Valley College" dataDxfId="5"/>
    <tableColumn id="11" name="MacEwan University" dataDxfId="4"/>
    <tableColumn id="13" name="Mount Royal University" dataDxfId="3"/>
    <tableColumn id="14" name="NAIT" dataDxfId="2"/>
    <tableColumn id="23" name="SAIT Polytechnic" dataDxfId="1"/>
    <tableColumn id="24" name="University of Lethbridge" dataDxfId="0"/>
  </tableColumns>
  <tableStyleInfo name="TableStyleMedium7 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2.v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vmlDrawing" Target="../drawings/vmlDrawing3.v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vmlDrawing" Target="../drawings/vmlDrawing4.v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vmlDrawing" Target="../drawings/vmlDrawing5.v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vmlDrawing" Target="../drawings/vmlDrawing6.v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tabColor theme="9" tint="-0.249977111117893"/>
    <pageSetUpPr fitToPage="1"/>
  </sheetPr>
  <dimension ref="A1:Z72"/>
  <sheetViews>
    <sheetView zoomScaleNormal="100" workbookViewId="0">
      <pane xSplit="1" ySplit="2" topLeftCell="B3" activePane="bottomRight" state="frozen"/>
      <selection pane="topRight" activeCell="B1" sqref="B1"/>
      <selection pane="bottomLeft" activeCell="A2" sqref="A2"/>
      <selection pane="bottomRight" activeCell="A4" sqref="A4"/>
    </sheetView>
  </sheetViews>
  <sheetFormatPr defaultRowHeight="15" x14ac:dyDescent="0.25"/>
  <cols>
    <col min="1" max="1" width="47.140625" style="2" customWidth="1"/>
    <col min="2" max="25" width="22" customWidth="1"/>
    <col min="26" max="16384" width="9.140625" style="24"/>
  </cols>
  <sheetData>
    <row r="1" spans="1:26" x14ac:dyDescent="0.25">
      <c r="A1" s="1" t="s">
        <v>71</v>
      </c>
    </row>
    <row r="2" spans="1:26" s="3" customFormat="1" ht="38.25" x14ac:dyDescent="0.2">
      <c r="A2" s="4" t="s">
        <v>70</v>
      </c>
      <c r="B2" s="5" t="s">
        <v>87</v>
      </c>
      <c r="C2" s="5" t="s">
        <v>95</v>
      </c>
      <c r="D2" s="5" t="s">
        <v>83</v>
      </c>
      <c r="E2" s="5" t="s">
        <v>75</v>
      </c>
      <c r="F2" s="5" t="s">
        <v>103</v>
      </c>
      <c r="G2" s="5" t="s">
        <v>84</v>
      </c>
      <c r="H2" s="5" t="s">
        <v>96</v>
      </c>
      <c r="I2" s="5" t="s">
        <v>91</v>
      </c>
      <c r="J2" s="5" t="s">
        <v>76</v>
      </c>
      <c r="K2" s="5" t="s">
        <v>88</v>
      </c>
      <c r="L2" s="5" t="s">
        <v>81</v>
      </c>
      <c r="M2" s="5" t="s">
        <v>80</v>
      </c>
      <c r="N2" s="5" t="s">
        <v>73</v>
      </c>
      <c r="O2" s="5" t="s">
        <v>92</v>
      </c>
      <c r="P2" s="5" t="s">
        <v>82</v>
      </c>
      <c r="Q2" s="5" t="s">
        <v>85</v>
      </c>
      <c r="R2" s="5" t="s">
        <v>74</v>
      </c>
      <c r="S2" s="5" t="s">
        <v>93</v>
      </c>
      <c r="T2" s="5" t="s">
        <v>77</v>
      </c>
      <c r="U2" s="5" t="s">
        <v>78</v>
      </c>
      <c r="V2" s="5" t="s">
        <v>89</v>
      </c>
      <c r="W2" s="5" t="s">
        <v>72</v>
      </c>
      <c r="X2" s="5" t="s">
        <v>86</v>
      </c>
      <c r="Y2" s="5" t="s">
        <v>94</v>
      </c>
    </row>
    <row r="3" spans="1:26" s="25" customFormat="1" ht="15" customHeight="1" x14ac:dyDescent="0.25">
      <c r="A3" s="17" t="s">
        <v>61</v>
      </c>
      <c r="B3" s="12"/>
      <c r="C3" s="12"/>
      <c r="D3" s="12"/>
      <c r="E3" s="12"/>
      <c r="F3" s="12"/>
      <c r="G3" s="12"/>
      <c r="H3" s="12"/>
      <c r="I3" s="12"/>
      <c r="J3" s="12"/>
      <c r="K3" s="12"/>
      <c r="L3" s="12"/>
      <c r="M3" s="12"/>
      <c r="N3" s="12"/>
      <c r="O3" s="12"/>
      <c r="P3" s="12"/>
      <c r="Q3" s="12"/>
      <c r="R3" s="12"/>
      <c r="S3" s="12"/>
      <c r="T3" s="12"/>
      <c r="U3" s="12"/>
      <c r="V3" s="12"/>
      <c r="W3" s="12"/>
      <c r="X3" s="12"/>
      <c r="Y3" s="12"/>
    </row>
    <row r="4" spans="1:26" s="25" customFormat="1" ht="15" customHeight="1" x14ac:dyDescent="0.25">
      <c r="A4" s="15" t="s">
        <v>0</v>
      </c>
      <c r="B4" s="10">
        <v>1</v>
      </c>
      <c r="C4" s="10">
        <v>1</v>
      </c>
      <c r="D4" s="10">
        <v>3</v>
      </c>
      <c r="E4" s="10">
        <v>1</v>
      </c>
      <c r="F4" s="10">
        <v>1</v>
      </c>
      <c r="G4" s="10">
        <v>1</v>
      </c>
      <c r="H4" s="10">
        <v>2</v>
      </c>
      <c r="I4" s="10">
        <v>2</v>
      </c>
      <c r="J4" s="10">
        <v>1</v>
      </c>
      <c r="K4" s="10">
        <v>2</v>
      </c>
      <c r="L4" s="10">
        <v>3</v>
      </c>
      <c r="M4" s="10">
        <v>2</v>
      </c>
      <c r="N4" s="10">
        <v>1</v>
      </c>
      <c r="O4" s="10">
        <v>1</v>
      </c>
      <c r="P4" s="10">
        <v>2</v>
      </c>
      <c r="Q4" s="10">
        <v>2</v>
      </c>
      <c r="R4" s="10">
        <v>1</v>
      </c>
      <c r="S4" s="10">
        <v>1</v>
      </c>
      <c r="T4" s="10">
        <v>2</v>
      </c>
      <c r="U4" s="10">
        <v>1</v>
      </c>
      <c r="V4" s="10">
        <v>1</v>
      </c>
      <c r="W4" s="10">
        <v>1</v>
      </c>
      <c r="X4" s="10">
        <v>1</v>
      </c>
      <c r="Y4" s="10">
        <v>1</v>
      </c>
    </row>
    <row r="5" spans="1:26" s="26" customFormat="1" ht="15" customHeight="1" x14ac:dyDescent="0.25">
      <c r="A5" s="22" t="s">
        <v>1</v>
      </c>
      <c r="B5" s="23">
        <v>481</v>
      </c>
      <c r="C5" s="23">
        <v>1394</v>
      </c>
      <c r="D5" s="23">
        <v>6346</v>
      </c>
      <c r="E5" s="23">
        <v>1144</v>
      </c>
      <c r="F5" s="23">
        <v>883.7</v>
      </c>
      <c r="G5" s="23">
        <v>2000</v>
      </c>
      <c r="H5" s="23">
        <v>2831.9</v>
      </c>
      <c r="I5" s="23">
        <v>1158</v>
      </c>
      <c r="J5" s="23">
        <v>1000</v>
      </c>
      <c r="K5" s="23">
        <v>2531</v>
      </c>
      <c r="L5" s="23">
        <v>10259</v>
      </c>
      <c r="M5" s="23">
        <v>3000</v>
      </c>
      <c r="N5" s="23">
        <v>4050</v>
      </c>
      <c r="O5" s="23">
        <v>2171</v>
      </c>
      <c r="P5" s="23">
        <v>2374</v>
      </c>
      <c r="Q5" s="23">
        <v>775</v>
      </c>
      <c r="R5" s="23">
        <v>2152</v>
      </c>
      <c r="S5" s="23" t="s">
        <v>60</v>
      </c>
      <c r="T5" s="23">
        <v>477.6</v>
      </c>
      <c r="U5" s="23">
        <v>4725</v>
      </c>
      <c r="V5" s="23">
        <v>587.53</v>
      </c>
      <c r="W5" s="23">
        <v>4366</v>
      </c>
      <c r="X5" s="23">
        <v>9183</v>
      </c>
      <c r="Y5" s="23">
        <v>623.5</v>
      </c>
    </row>
    <row r="6" spans="1:26" s="25" customFormat="1" ht="15" customHeight="1" x14ac:dyDescent="0.25">
      <c r="A6" s="15" t="s">
        <v>2</v>
      </c>
      <c r="B6" s="10"/>
      <c r="C6" s="10"/>
      <c r="D6" s="10"/>
      <c r="E6" s="10"/>
      <c r="F6" s="10"/>
      <c r="G6" s="10"/>
      <c r="H6" s="10"/>
      <c r="I6" s="10"/>
      <c r="J6" s="10"/>
      <c r="K6" s="10"/>
      <c r="L6" s="10"/>
      <c r="M6" s="10"/>
      <c r="N6" s="10"/>
      <c r="O6" s="10"/>
      <c r="P6" s="10"/>
      <c r="Q6" s="10"/>
      <c r="R6" s="10"/>
      <c r="S6" s="10"/>
      <c r="T6" s="10"/>
      <c r="U6" s="10"/>
      <c r="V6" s="10"/>
      <c r="W6" s="10"/>
      <c r="X6" s="10"/>
      <c r="Y6" s="10"/>
    </row>
    <row r="7" spans="1:26" s="25" customFormat="1" ht="15" customHeight="1" x14ac:dyDescent="0.25">
      <c r="A7" s="18" t="s">
        <v>3</v>
      </c>
      <c r="B7" s="21">
        <v>26</v>
      </c>
      <c r="C7" s="21">
        <v>18</v>
      </c>
      <c r="D7" s="21">
        <v>140</v>
      </c>
      <c r="E7" s="21">
        <v>88</v>
      </c>
      <c r="F7" s="21">
        <v>15</v>
      </c>
      <c r="G7" s="21">
        <v>66</v>
      </c>
      <c r="H7" s="21">
        <v>88</v>
      </c>
      <c r="I7" s="21">
        <v>35</v>
      </c>
      <c r="J7" s="21">
        <v>26</v>
      </c>
      <c r="K7" s="21">
        <v>63</v>
      </c>
      <c r="L7" s="21">
        <v>435</v>
      </c>
      <c r="M7" s="21">
        <v>107</v>
      </c>
      <c r="N7" s="21">
        <v>148</v>
      </c>
      <c r="O7" s="21">
        <v>87</v>
      </c>
      <c r="P7" s="21">
        <v>66</v>
      </c>
      <c r="Q7" s="21">
        <v>15</v>
      </c>
      <c r="R7" s="21">
        <v>50</v>
      </c>
      <c r="S7" s="21">
        <v>10</v>
      </c>
      <c r="T7" s="21">
        <v>47</v>
      </c>
      <c r="U7" s="21">
        <v>141</v>
      </c>
      <c r="V7" s="21">
        <v>63</v>
      </c>
      <c r="W7" s="21">
        <v>161</v>
      </c>
      <c r="X7" s="21">
        <v>241</v>
      </c>
      <c r="Y7" s="21">
        <v>8</v>
      </c>
    </row>
    <row r="8" spans="1:26" s="27" customFormat="1" ht="15" customHeight="1" x14ac:dyDescent="0.25">
      <c r="A8" s="20" t="s">
        <v>4</v>
      </c>
      <c r="B8" s="21">
        <v>0</v>
      </c>
      <c r="C8" s="21">
        <v>0</v>
      </c>
      <c r="D8" s="21">
        <v>68</v>
      </c>
      <c r="E8" s="21">
        <v>4</v>
      </c>
      <c r="F8" s="21">
        <v>2</v>
      </c>
      <c r="G8" s="21">
        <v>0</v>
      </c>
      <c r="H8" s="21">
        <v>5</v>
      </c>
      <c r="I8" s="21">
        <v>0</v>
      </c>
      <c r="J8" s="21">
        <v>2</v>
      </c>
      <c r="K8" s="21">
        <v>0</v>
      </c>
      <c r="L8" s="21">
        <v>175</v>
      </c>
      <c r="M8" s="21">
        <v>70</v>
      </c>
      <c r="N8" s="21">
        <v>92</v>
      </c>
      <c r="O8" s="21">
        <v>47</v>
      </c>
      <c r="P8" s="21" t="s">
        <v>60</v>
      </c>
      <c r="Q8" s="21">
        <v>0</v>
      </c>
      <c r="R8" s="21">
        <v>37</v>
      </c>
      <c r="S8" s="21">
        <v>0</v>
      </c>
      <c r="T8" s="21">
        <v>0</v>
      </c>
      <c r="U8" s="21">
        <v>71</v>
      </c>
      <c r="V8" s="21">
        <v>0</v>
      </c>
      <c r="W8" s="21">
        <v>20</v>
      </c>
      <c r="X8" s="21">
        <v>23</v>
      </c>
      <c r="Y8" s="21">
        <v>0</v>
      </c>
    </row>
    <row r="9" spans="1:26" s="25" customFormat="1" ht="15" customHeight="1" x14ac:dyDescent="0.25">
      <c r="A9" s="15" t="s">
        <v>5</v>
      </c>
      <c r="B9" s="21"/>
      <c r="C9" s="21"/>
      <c r="D9" s="21"/>
      <c r="E9" s="21"/>
      <c r="F9" s="21"/>
      <c r="G9" s="21"/>
      <c r="H9" s="21"/>
      <c r="I9" s="21"/>
      <c r="J9" s="21"/>
      <c r="K9" s="21"/>
      <c r="L9" s="21"/>
      <c r="M9" s="21"/>
      <c r="N9" s="21"/>
      <c r="O9" s="21"/>
      <c r="P9" s="21"/>
      <c r="Q9" s="21"/>
      <c r="R9" s="21"/>
      <c r="S9" s="21"/>
      <c r="T9" s="21"/>
      <c r="U9" s="21"/>
      <c r="V9" s="21"/>
      <c r="W9" s="21"/>
      <c r="X9" s="21"/>
      <c r="Y9" s="21"/>
    </row>
    <row r="10" spans="1:26" s="27" customFormat="1" ht="15" customHeight="1" x14ac:dyDescent="0.25">
      <c r="A10" s="20" t="s">
        <v>6</v>
      </c>
      <c r="B10" s="21">
        <v>0</v>
      </c>
      <c r="C10" s="21">
        <v>0</v>
      </c>
      <c r="D10" s="21">
        <v>36</v>
      </c>
      <c r="E10" s="21">
        <v>33</v>
      </c>
      <c r="F10" s="21">
        <v>0</v>
      </c>
      <c r="G10" s="21">
        <v>0</v>
      </c>
      <c r="H10" s="21">
        <v>66</v>
      </c>
      <c r="I10" s="21">
        <v>29</v>
      </c>
      <c r="J10" s="21" t="s">
        <v>60</v>
      </c>
      <c r="K10" s="21">
        <v>0</v>
      </c>
      <c r="L10" s="21">
        <v>135</v>
      </c>
      <c r="M10" s="21">
        <v>37</v>
      </c>
      <c r="N10" s="21">
        <v>39</v>
      </c>
      <c r="O10" s="21">
        <v>39</v>
      </c>
      <c r="P10" s="21">
        <v>0</v>
      </c>
      <c r="Q10" s="21">
        <v>0</v>
      </c>
      <c r="R10" s="21">
        <v>30</v>
      </c>
      <c r="S10" s="21">
        <v>0</v>
      </c>
      <c r="T10" s="21">
        <v>0</v>
      </c>
      <c r="U10" s="21">
        <v>28</v>
      </c>
      <c r="V10" s="21">
        <v>56</v>
      </c>
      <c r="W10" s="21">
        <v>40</v>
      </c>
      <c r="X10" s="21">
        <v>282</v>
      </c>
      <c r="Y10" s="21">
        <v>0</v>
      </c>
    </row>
    <row r="11" spans="1:26" s="25" customFormat="1" ht="15" customHeight="1" x14ac:dyDescent="0.25">
      <c r="A11" s="18" t="s">
        <v>7</v>
      </c>
      <c r="B11" s="21">
        <v>8</v>
      </c>
      <c r="C11" s="21">
        <v>21</v>
      </c>
      <c r="D11" s="21">
        <v>122</v>
      </c>
      <c r="E11" s="21">
        <v>82</v>
      </c>
      <c r="F11" s="21">
        <v>8</v>
      </c>
      <c r="G11" s="21">
        <v>119</v>
      </c>
      <c r="H11" s="21">
        <v>59</v>
      </c>
      <c r="I11" s="21">
        <v>27</v>
      </c>
      <c r="J11" s="21">
        <v>44</v>
      </c>
      <c r="K11" s="21">
        <v>37</v>
      </c>
      <c r="L11" s="21">
        <v>214</v>
      </c>
      <c r="M11" s="21">
        <v>181</v>
      </c>
      <c r="N11" s="21">
        <v>36</v>
      </c>
      <c r="O11" s="21" t="s">
        <v>60</v>
      </c>
      <c r="P11" s="21">
        <v>38</v>
      </c>
      <c r="Q11" s="21">
        <v>19</v>
      </c>
      <c r="R11" s="21">
        <v>16</v>
      </c>
      <c r="S11" s="21">
        <v>20</v>
      </c>
      <c r="T11" s="21">
        <v>37</v>
      </c>
      <c r="U11" s="21">
        <v>76</v>
      </c>
      <c r="V11" s="21">
        <v>1</v>
      </c>
      <c r="W11" s="21">
        <v>42</v>
      </c>
      <c r="X11" s="21">
        <v>169</v>
      </c>
      <c r="Y11" s="21">
        <v>51</v>
      </c>
    </row>
    <row r="12" spans="1:26" s="25" customFormat="1" ht="15" customHeight="1" x14ac:dyDescent="0.25">
      <c r="A12" s="18" t="s">
        <v>8</v>
      </c>
      <c r="B12" s="21">
        <v>42</v>
      </c>
      <c r="C12" s="21">
        <v>139</v>
      </c>
      <c r="D12" s="21">
        <v>1050</v>
      </c>
      <c r="E12" s="21" t="s">
        <v>60</v>
      </c>
      <c r="F12" s="21">
        <v>93</v>
      </c>
      <c r="G12" s="21">
        <v>235</v>
      </c>
      <c r="H12" s="21">
        <v>356</v>
      </c>
      <c r="I12" s="21">
        <v>93</v>
      </c>
      <c r="J12" s="21">
        <v>116</v>
      </c>
      <c r="K12" s="21">
        <v>208</v>
      </c>
      <c r="L12" s="21">
        <v>1390</v>
      </c>
      <c r="M12" s="21">
        <v>403</v>
      </c>
      <c r="N12" s="21">
        <v>635</v>
      </c>
      <c r="O12" s="21">
        <v>368</v>
      </c>
      <c r="P12" s="21">
        <v>82</v>
      </c>
      <c r="Q12" s="21">
        <v>60</v>
      </c>
      <c r="R12" s="21">
        <v>245</v>
      </c>
      <c r="S12" s="21">
        <v>42</v>
      </c>
      <c r="T12" s="21">
        <v>37</v>
      </c>
      <c r="U12" s="21">
        <v>533</v>
      </c>
      <c r="V12" s="21">
        <v>77</v>
      </c>
      <c r="W12" s="21">
        <v>502</v>
      </c>
      <c r="X12" s="21">
        <v>1330</v>
      </c>
      <c r="Y12" s="21">
        <v>57</v>
      </c>
    </row>
    <row r="13" spans="1:26" s="28" customFormat="1" ht="15" customHeight="1" x14ac:dyDescent="0.2">
      <c r="A13" s="15" t="s">
        <v>9</v>
      </c>
      <c r="B13" s="23">
        <v>60</v>
      </c>
      <c r="C13" s="23">
        <v>71.5</v>
      </c>
      <c r="D13" s="23">
        <v>133.5</v>
      </c>
      <c r="E13" s="23">
        <v>63</v>
      </c>
      <c r="F13" s="23">
        <v>85</v>
      </c>
      <c r="G13" s="23">
        <v>76.5</v>
      </c>
      <c r="H13" s="23">
        <v>71</v>
      </c>
      <c r="I13" s="23">
        <v>58</v>
      </c>
      <c r="J13" s="23">
        <v>71</v>
      </c>
      <c r="K13" s="23">
        <v>72.75</v>
      </c>
      <c r="L13" s="23">
        <v>91</v>
      </c>
      <c r="M13" s="23">
        <v>81.5</v>
      </c>
      <c r="N13" s="23">
        <v>90.5</v>
      </c>
      <c r="O13" s="23">
        <v>72.3</v>
      </c>
      <c r="P13" s="23">
        <v>55.5</v>
      </c>
      <c r="Q13" s="23">
        <v>41</v>
      </c>
      <c r="R13" s="23">
        <v>85.5</v>
      </c>
      <c r="S13" s="23">
        <v>62</v>
      </c>
      <c r="T13" s="23">
        <v>66.5</v>
      </c>
      <c r="U13" s="23">
        <v>78.25</v>
      </c>
      <c r="V13" s="23">
        <v>64</v>
      </c>
      <c r="W13" s="23">
        <v>89</v>
      </c>
      <c r="X13" s="23">
        <v>86</v>
      </c>
      <c r="Y13" s="23">
        <v>64</v>
      </c>
      <c r="Z13" s="29"/>
    </row>
    <row r="14" spans="1:26" s="28" customFormat="1" ht="15" customHeight="1" x14ac:dyDescent="0.2">
      <c r="A14" s="15" t="s">
        <v>10</v>
      </c>
      <c r="B14" s="23">
        <v>60</v>
      </c>
      <c r="C14" s="23">
        <v>40</v>
      </c>
      <c r="D14" s="23">
        <v>61.5</v>
      </c>
      <c r="E14" s="23">
        <v>63</v>
      </c>
      <c r="F14" s="23">
        <v>42</v>
      </c>
      <c r="G14" s="23">
        <v>39.5</v>
      </c>
      <c r="H14" s="23">
        <v>58.5</v>
      </c>
      <c r="I14" s="23">
        <v>58</v>
      </c>
      <c r="J14" s="23">
        <v>38</v>
      </c>
      <c r="K14" s="23">
        <v>72.75</v>
      </c>
      <c r="L14" s="23">
        <v>74</v>
      </c>
      <c r="M14" s="23">
        <v>81.5</v>
      </c>
      <c r="N14" s="23">
        <v>65.25</v>
      </c>
      <c r="O14" s="23">
        <v>72.3</v>
      </c>
      <c r="P14" s="23">
        <v>59.5</v>
      </c>
      <c r="Q14" s="23">
        <v>36</v>
      </c>
      <c r="R14" s="23">
        <v>79.5</v>
      </c>
      <c r="S14" s="23">
        <v>62</v>
      </c>
      <c r="T14" s="23">
        <v>44.5</v>
      </c>
      <c r="U14" s="23">
        <v>77</v>
      </c>
      <c r="V14" s="23">
        <v>30</v>
      </c>
      <c r="W14" s="23">
        <v>89</v>
      </c>
      <c r="X14" s="23">
        <v>60</v>
      </c>
      <c r="Y14" s="23">
        <v>35</v>
      </c>
      <c r="Z14" s="29"/>
    </row>
    <row r="15" spans="1:26" s="25" customFormat="1" ht="15" customHeight="1" x14ac:dyDescent="0.25">
      <c r="A15" s="17" t="s">
        <v>11</v>
      </c>
      <c r="B15" s="7"/>
      <c r="C15" s="7"/>
      <c r="D15" s="7"/>
      <c r="E15" s="7"/>
      <c r="F15" s="7"/>
      <c r="G15" s="7"/>
      <c r="H15" s="7"/>
      <c r="I15" s="7"/>
      <c r="J15" s="7"/>
      <c r="K15" s="7"/>
      <c r="L15" s="7"/>
      <c r="M15" s="7"/>
      <c r="N15" s="7"/>
      <c r="O15" s="7"/>
      <c r="P15" s="7"/>
      <c r="Q15" s="7"/>
      <c r="R15" s="7"/>
      <c r="S15" s="7"/>
      <c r="T15" s="7"/>
      <c r="U15" s="7"/>
      <c r="V15" s="7"/>
      <c r="W15" s="7"/>
      <c r="X15" s="7"/>
      <c r="Y15" s="7"/>
    </row>
    <row r="16" spans="1:26" s="25" customFormat="1" ht="15" customHeight="1" x14ac:dyDescent="0.25">
      <c r="A16" s="15" t="s">
        <v>12</v>
      </c>
      <c r="B16" s="7"/>
      <c r="C16" s="7"/>
      <c r="D16" s="7"/>
      <c r="E16" s="7"/>
      <c r="F16" s="7"/>
      <c r="G16" s="7"/>
      <c r="H16" s="7"/>
      <c r="I16" s="7"/>
      <c r="J16" s="7"/>
      <c r="K16" s="7"/>
      <c r="L16" s="7"/>
      <c r="M16" s="7"/>
      <c r="N16" s="7"/>
      <c r="O16" s="7"/>
      <c r="P16" s="7"/>
      <c r="Q16" s="7"/>
      <c r="R16" s="7"/>
      <c r="S16" s="7"/>
      <c r="T16" s="7"/>
      <c r="U16" s="7"/>
      <c r="V16" s="7"/>
      <c r="W16" s="7"/>
      <c r="X16" s="7"/>
      <c r="Y16" s="7"/>
    </row>
    <row r="17" spans="1:25" s="25" customFormat="1" ht="15" customHeight="1" x14ac:dyDescent="0.25">
      <c r="A17" s="18" t="s">
        <v>13</v>
      </c>
      <c r="B17" s="10">
        <v>34073</v>
      </c>
      <c r="C17" s="10">
        <v>121821</v>
      </c>
      <c r="D17" s="10">
        <v>146155</v>
      </c>
      <c r="E17" s="10">
        <v>9837</v>
      </c>
      <c r="F17" s="10">
        <v>74491</v>
      </c>
      <c r="G17" s="10">
        <v>69543</v>
      </c>
      <c r="H17" s="10">
        <v>89426</v>
      </c>
      <c r="I17" s="10">
        <v>30820</v>
      </c>
      <c r="J17" s="10">
        <v>59822</v>
      </c>
      <c r="K17" s="10">
        <v>36059</v>
      </c>
      <c r="L17" s="10">
        <v>227887</v>
      </c>
      <c r="M17" s="10">
        <v>92593</v>
      </c>
      <c r="N17" s="10">
        <v>180197</v>
      </c>
      <c r="O17" s="10">
        <v>42132</v>
      </c>
      <c r="P17" s="10">
        <v>36455</v>
      </c>
      <c r="Q17" s="10">
        <v>32415</v>
      </c>
      <c r="R17" s="10">
        <v>50596</v>
      </c>
      <c r="S17" s="10">
        <v>69839</v>
      </c>
      <c r="T17" s="10">
        <v>12719</v>
      </c>
      <c r="U17" s="10">
        <v>128636</v>
      </c>
      <c r="V17" s="10">
        <v>33465</v>
      </c>
      <c r="W17" s="10">
        <v>43863</v>
      </c>
      <c r="X17" s="10">
        <v>414496</v>
      </c>
      <c r="Y17" s="10">
        <v>56269</v>
      </c>
    </row>
    <row r="18" spans="1:25" s="25" customFormat="1" ht="15" customHeight="1" x14ac:dyDescent="0.25">
      <c r="A18" s="18" t="s">
        <v>14</v>
      </c>
      <c r="B18" s="10">
        <v>1924</v>
      </c>
      <c r="C18" s="10">
        <v>2686</v>
      </c>
      <c r="D18" s="10">
        <v>6819</v>
      </c>
      <c r="E18" s="10">
        <v>881</v>
      </c>
      <c r="F18" s="10">
        <v>3342</v>
      </c>
      <c r="G18" s="10">
        <v>2907</v>
      </c>
      <c r="H18" s="10">
        <v>2230</v>
      </c>
      <c r="I18" s="10">
        <v>1589</v>
      </c>
      <c r="J18" s="10">
        <v>1637</v>
      </c>
      <c r="K18" s="10">
        <v>1229</v>
      </c>
      <c r="L18" s="10">
        <v>31048</v>
      </c>
      <c r="M18" s="10">
        <v>5999</v>
      </c>
      <c r="N18" s="10">
        <v>15598</v>
      </c>
      <c r="O18" s="10">
        <v>3282</v>
      </c>
      <c r="P18" s="10">
        <v>2611</v>
      </c>
      <c r="Q18" s="10">
        <v>1951</v>
      </c>
      <c r="R18" s="10" t="s">
        <v>60</v>
      </c>
      <c r="S18" s="10">
        <v>21215</v>
      </c>
      <c r="T18" s="10">
        <v>1775</v>
      </c>
      <c r="U18" s="10">
        <v>9785</v>
      </c>
      <c r="V18" s="10">
        <v>1291</v>
      </c>
      <c r="W18" s="10">
        <v>4316</v>
      </c>
      <c r="X18" s="10">
        <v>14850</v>
      </c>
      <c r="Y18" s="10">
        <v>797</v>
      </c>
    </row>
    <row r="19" spans="1:25" s="25" customFormat="1" ht="15" customHeight="1" x14ac:dyDescent="0.25">
      <c r="A19" s="18" t="s">
        <v>15</v>
      </c>
      <c r="B19" s="10">
        <v>11478</v>
      </c>
      <c r="C19" s="10">
        <v>5629</v>
      </c>
      <c r="D19" s="10">
        <v>14614</v>
      </c>
      <c r="E19" s="10">
        <v>169</v>
      </c>
      <c r="F19" s="10">
        <v>0</v>
      </c>
      <c r="G19" s="10" t="s">
        <v>60</v>
      </c>
      <c r="H19" s="10" t="s">
        <v>60</v>
      </c>
      <c r="I19" s="10">
        <v>6678</v>
      </c>
      <c r="J19" s="10">
        <v>5136</v>
      </c>
      <c r="K19" s="10">
        <v>1815</v>
      </c>
      <c r="L19" s="10">
        <v>46801</v>
      </c>
      <c r="M19" s="10">
        <v>3649</v>
      </c>
      <c r="N19" s="10" t="s">
        <v>60</v>
      </c>
      <c r="O19" s="10">
        <v>45418</v>
      </c>
      <c r="P19" s="10">
        <v>0</v>
      </c>
      <c r="Q19" s="10" t="s">
        <v>60</v>
      </c>
      <c r="R19" s="10" t="s">
        <v>60</v>
      </c>
      <c r="S19" s="10">
        <v>6574</v>
      </c>
      <c r="T19" s="10">
        <v>1572</v>
      </c>
      <c r="U19" s="10">
        <v>3728</v>
      </c>
      <c r="V19" s="10">
        <v>5207</v>
      </c>
      <c r="W19" s="10">
        <v>47028</v>
      </c>
      <c r="X19" s="10">
        <v>208121</v>
      </c>
      <c r="Y19" s="10">
        <v>81</v>
      </c>
    </row>
    <row r="20" spans="1:25" s="25" customFormat="1" ht="15" customHeight="1" x14ac:dyDescent="0.25">
      <c r="A20" s="18" t="s">
        <v>16</v>
      </c>
      <c r="B20" s="10">
        <v>47475</v>
      </c>
      <c r="C20" s="10">
        <v>130136</v>
      </c>
      <c r="D20" s="10">
        <v>167558</v>
      </c>
      <c r="E20" s="10">
        <v>10887</v>
      </c>
      <c r="F20" s="10">
        <v>77833</v>
      </c>
      <c r="G20" s="10">
        <v>72450</v>
      </c>
      <c r="H20" s="10">
        <v>91656</v>
      </c>
      <c r="I20" s="10">
        <v>39087</v>
      </c>
      <c r="J20" s="10">
        <v>66595</v>
      </c>
      <c r="K20" s="10">
        <v>39103</v>
      </c>
      <c r="L20" s="10">
        <v>305736</v>
      </c>
      <c r="M20" s="10">
        <v>102241</v>
      </c>
      <c r="N20" s="10">
        <v>195795</v>
      </c>
      <c r="O20" s="10">
        <v>90832</v>
      </c>
      <c r="P20" s="10">
        <v>39066</v>
      </c>
      <c r="Q20" s="10">
        <v>36347</v>
      </c>
      <c r="R20" s="10">
        <v>50596</v>
      </c>
      <c r="S20" s="10">
        <v>97628</v>
      </c>
      <c r="T20" s="10">
        <v>16066</v>
      </c>
      <c r="U20" s="10">
        <v>142149</v>
      </c>
      <c r="V20" s="10">
        <v>39963</v>
      </c>
      <c r="W20" s="10">
        <f>W17+W18+W19</f>
        <v>95207</v>
      </c>
      <c r="X20" s="10">
        <v>637467</v>
      </c>
      <c r="Y20" s="10">
        <v>57147</v>
      </c>
    </row>
    <row r="21" spans="1:25" s="25" customFormat="1" ht="15" customHeight="1" x14ac:dyDescent="0.25">
      <c r="A21" s="15" t="s">
        <v>17</v>
      </c>
      <c r="B21" s="10">
        <v>272</v>
      </c>
      <c r="C21" s="10">
        <v>185</v>
      </c>
      <c r="D21" s="10">
        <v>361</v>
      </c>
      <c r="E21" s="10">
        <v>15</v>
      </c>
      <c r="F21" s="10">
        <v>194</v>
      </c>
      <c r="G21" s="10">
        <v>99</v>
      </c>
      <c r="H21" s="10">
        <v>339</v>
      </c>
      <c r="I21" s="10">
        <v>159</v>
      </c>
      <c r="J21" s="10">
        <v>149</v>
      </c>
      <c r="K21" s="10">
        <v>102</v>
      </c>
      <c r="L21" s="10">
        <v>981</v>
      </c>
      <c r="M21" s="10">
        <v>452</v>
      </c>
      <c r="N21" s="10">
        <v>188</v>
      </c>
      <c r="O21" s="10">
        <v>239</v>
      </c>
      <c r="P21" s="10">
        <v>108</v>
      </c>
      <c r="Q21" s="10">
        <v>96</v>
      </c>
      <c r="R21" s="10">
        <v>137</v>
      </c>
      <c r="S21" s="10">
        <v>71</v>
      </c>
      <c r="T21" s="10">
        <v>65</v>
      </c>
      <c r="U21" s="10">
        <v>94</v>
      </c>
      <c r="V21" s="10">
        <v>233</v>
      </c>
      <c r="W21" s="10">
        <v>346</v>
      </c>
      <c r="X21" s="10">
        <v>1233</v>
      </c>
      <c r="Y21" s="10">
        <v>36</v>
      </c>
    </row>
    <row r="22" spans="1:25" s="25" customFormat="1" ht="15" customHeight="1" x14ac:dyDescent="0.25">
      <c r="A22" s="15" t="s">
        <v>18</v>
      </c>
      <c r="B22" s="10">
        <v>28</v>
      </c>
      <c r="C22" s="10">
        <v>41</v>
      </c>
      <c r="D22" s="10">
        <v>64</v>
      </c>
      <c r="E22" s="10">
        <v>40</v>
      </c>
      <c r="F22" s="10">
        <v>50</v>
      </c>
      <c r="G22" s="10">
        <v>106</v>
      </c>
      <c r="H22" s="10">
        <v>67</v>
      </c>
      <c r="I22" s="10">
        <v>51</v>
      </c>
      <c r="J22" s="10">
        <v>43</v>
      </c>
      <c r="K22" s="10">
        <v>72</v>
      </c>
      <c r="L22" s="10">
        <v>218</v>
      </c>
      <c r="M22" s="10">
        <v>70</v>
      </c>
      <c r="N22" s="10">
        <v>296</v>
      </c>
      <c r="O22" s="10">
        <v>105</v>
      </c>
      <c r="P22" s="10">
        <v>23</v>
      </c>
      <c r="Q22" s="10">
        <v>20</v>
      </c>
      <c r="R22" s="10">
        <v>76</v>
      </c>
      <c r="S22" s="10">
        <v>30</v>
      </c>
      <c r="T22" s="10">
        <v>27</v>
      </c>
      <c r="U22" s="10">
        <v>67</v>
      </c>
      <c r="V22" s="10">
        <v>42</v>
      </c>
      <c r="W22" s="10">
        <v>58</v>
      </c>
      <c r="X22" s="10">
        <v>417</v>
      </c>
      <c r="Y22" s="10">
        <v>1</v>
      </c>
    </row>
    <row r="23" spans="1:25" s="25" customFormat="1" ht="15" customHeight="1" x14ac:dyDescent="0.25">
      <c r="A23" s="15" t="s">
        <v>62</v>
      </c>
      <c r="B23" s="10">
        <v>1</v>
      </c>
      <c r="C23" s="10">
        <v>65239</v>
      </c>
      <c r="D23" s="10">
        <v>32731</v>
      </c>
      <c r="E23" s="10">
        <v>33902</v>
      </c>
      <c r="F23" s="10" t="s">
        <v>60</v>
      </c>
      <c r="G23" s="10">
        <v>64825</v>
      </c>
      <c r="H23" s="10">
        <v>58434</v>
      </c>
      <c r="I23" s="10">
        <v>13</v>
      </c>
      <c r="J23" s="10">
        <v>108149</v>
      </c>
      <c r="K23" s="10" t="s">
        <v>60</v>
      </c>
      <c r="L23" s="10">
        <v>54299</v>
      </c>
      <c r="M23" s="10">
        <v>0</v>
      </c>
      <c r="N23" s="10">
        <v>38450</v>
      </c>
      <c r="O23" s="10">
        <v>88564</v>
      </c>
      <c r="P23" s="10">
        <v>2</v>
      </c>
      <c r="Q23" s="10">
        <v>13</v>
      </c>
      <c r="R23" s="10">
        <v>67</v>
      </c>
      <c r="S23" s="10">
        <v>3</v>
      </c>
      <c r="T23" s="10">
        <v>0</v>
      </c>
      <c r="U23" s="10">
        <v>971</v>
      </c>
      <c r="V23" s="10">
        <v>187656</v>
      </c>
      <c r="W23" s="10">
        <v>43420</v>
      </c>
      <c r="X23" s="10">
        <v>129965</v>
      </c>
      <c r="Y23" s="10">
        <v>26021</v>
      </c>
    </row>
    <row r="24" spans="1:25" s="25" customFormat="1" ht="15" customHeight="1" x14ac:dyDescent="0.25">
      <c r="A24" s="15" t="s">
        <v>19</v>
      </c>
      <c r="B24" s="10">
        <v>86355</v>
      </c>
      <c r="C24" s="10">
        <v>150000</v>
      </c>
      <c r="D24" s="10">
        <v>34174</v>
      </c>
      <c r="E24" s="10">
        <v>138000</v>
      </c>
      <c r="F24" s="10" t="s">
        <v>60</v>
      </c>
      <c r="G24" s="10">
        <v>456079</v>
      </c>
      <c r="H24" s="10">
        <v>372531</v>
      </c>
      <c r="I24" s="10">
        <v>267355</v>
      </c>
      <c r="J24" s="10">
        <v>160422</v>
      </c>
      <c r="K24" s="10">
        <v>1913</v>
      </c>
      <c r="L24" s="10">
        <v>385680</v>
      </c>
      <c r="M24" s="10">
        <v>16107</v>
      </c>
      <c r="N24" s="10">
        <v>393.01799999999997</v>
      </c>
      <c r="O24" s="10">
        <v>59980</v>
      </c>
      <c r="P24" s="10">
        <v>65273</v>
      </c>
      <c r="Q24" s="10">
        <v>64927</v>
      </c>
      <c r="R24" s="10">
        <v>157370</v>
      </c>
      <c r="S24" s="10">
        <v>0</v>
      </c>
      <c r="T24" s="10">
        <v>278300</v>
      </c>
      <c r="U24" s="10">
        <v>388520</v>
      </c>
      <c r="V24" s="10">
        <v>119182</v>
      </c>
      <c r="W24" s="10">
        <v>151307</v>
      </c>
      <c r="X24" s="10">
        <v>78675</v>
      </c>
      <c r="Y24" s="10">
        <v>398</v>
      </c>
    </row>
    <row r="25" spans="1:25" s="25" customFormat="1" ht="15" customHeight="1" x14ac:dyDescent="0.25">
      <c r="A25" s="15" t="s">
        <v>20</v>
      </c>
      <c r="B25" s="10">
        <v>2835</v>
      </c>
      <c r="C25" s="10">
        <v>0</v>
      </c>
      <c r="D25" s="10">
        <v>4947</v>
      </c>
      <c r="E25" s="10">
        <v>9700</v>
      </c>
      <c r="F25" s="10">
        <v>1</v>
      </c>
      <c r="G25" s="10" t="s">
        <v>60</v>
      </c>
      <c r="H25" s="10">
        <v>24949</v>
      </c>
      <c r="I25" s="10">
        <v>19299</v>
      </c>
      <c r="J25" s="10">
        <v>127917</v>
      </c>
      <c r="K25" s="10">
        <v>13171</v>
      </c>
      <c r="L25" s="10">
        <v>65948</v>
      </c>
      <c r="M25" s="10">
        <v>18078</v>
      </c>
      <c r="N25" s="10">
        <v>17447</v>
      </c>
      <c r="O25" s="10">
        <v>19308</v>
      </c>
      <c r="P25" s="10">
        <v>50356</v>
      </c>
      <c r="Q25" s="10">
        <v>20641</v>
      </c>
      <c r="R25" s="10" t="s">
        <v>60</v>
      </c>
      <c r="S25" s="10">
        <v>2</v>
      </c>
      <c r="T25" s="10">
        <v>15434</v>
      </c>
      <c r="U25" s="10">
        <v>13763</v>
      </c>
      <c r="V25" s="10">
        <v>35538</v>
      </c>
      <c r="W25" s="10">
        <v>17175</v>
      </c>
      <c r="X25" s="10">
        <v>125346</v>
      </c>
      <c r="Y25" s="10">
        <v>0</v>
      </c>
    </row>
    <row r="26" spans="1:25" s="25" customFormat="1" ht="15" customHeight="1" x14ac:dyDescent="0.25">
      <c r="A26" s="17" t="s">
        <v>63</v>
      </c>
      <c r="B26" s="13"/>
      <c r="C26" s="13"/>
      <c r="D26" s="13"/>
      <c r="E26" s="13"/>
      <c r="F26" s="13"/>
      <c r="G26" s="13"/>
      <c r="H26" s="13"/>
      <c r="I26" s="13"/>
      <c r="J26" s="13"/>
      <c r="K26" s="13"/>
      <c r="L26" s="13"/>
      <c r="M26" s="13"/>
      <c r="N26" s="13"/>
      <c r="O26" s="13"/>
      <c r="P26" s="13"/>
      <c r="Q26" s="13"/>
      <c r="R26" s="13"/>
      <c r="S26" s="13"/>
      <c r="T26" s="13"/>
      <c r="U26" s="13"/>
      <c r="V26" s="13"/>
      <c r="W26" s="13"/>
      <c r="X26" s="13"/>
      <c r="Y26" s="13"/>
    </row>
    <row r="27" spans="1:25" s="25" customFormat="1" ht="15" customHeight="1" x14ac:dyDescent="0.25">
      <c r="A27" s="15" t="s">
        <v>21</v>
      </c>
      <c r="B27" s="30">
        <v>923.2</v>
      </c>
      <c r="C27" s="30">
        <v>567</v>
      </c>
      <c r="D27" s="30">
        <v>20732</v>
      </c>
      <c r="E27" s="30">
        <v>5124</v>
      </c>
      <c r="F27" s="30">
        <v>425</v>
      </c>
      <c r="G27" s="30">
        <v>1249.78</v>
      </c>
      <c r="H27" s="30">
        <v>1967.5</v>
      </c>
      <c r="I27" s="30">
        <v>1384</v>
      </c>
      <c r="J27" s="30">
        <v>600</v>
      </c>
      <c r="K27" s="30">
        <v>2108</v>
      </c>
      <c r="L27" s="30">
        <v>11958</v>
      </c>
      <c r="M27" s="30">
        <v>2123</v>
      </c>
      <c r="N27" s="30">
        <v>9438</v>
      </c>
      <c r="O27" s="30">
        <v>12479</v>
      </c>
      <c r="P27" s="30">
        <v>3626</v>
      </c>
      <c r="Q27" s="30">
        <v>1306</v>
      </c>
      <c r="R27" s="30">
        <v>1294</v>
      </c>
      <c r="S27" s="30">
        <v>480.2</v>
      </c>
      <c r="T27" s="30">
        <v>798</v>
      </c>
      <c r="U27" s="30">
        <v>3481</v>
      </c>
      <c r="V27" s="30">
        <v>484.9</v>
      </c>
      <c r="W27" s="30">
        <v>15000</v>
      </c>
      <c r="X27" s="30">
        <v>6805.3</v>
      </c>
      <c r="Y27" s="30">
        <v>224.5</v>
      </c>
    </row>
    <row r="28" spans="1:25" s="25" customFormat="1" ht="15" customHeight="1" x14ac:dyDescent="0.25">
      <c r="A28" s="15" t="s">
        <v>22</v>
      </c>
      <c r="B28" s="30">
        <v>30</v>
      </c>
      <c r="C28" s="30">
        <v>44</v>
      </c>
      <c r="D28" s="30">
        <v>1084</v>
      </c>
      <c r="E28" s="30">
        <v>267</v>
      </c>
      <c r="F28" s="30">
        <v>42</v>
      </c>
      <c r="G28" s="30">
        <v>120</v>
      </c>
      <c r="H28" s="30">
        <v>188.1</v>
      </c>
      <c r="I28" s="30">
        <v>129</v>
      </c>
      <c r="J28" s="30">
        <v>57</v>
      </c>
      <c r="K28" s="30">
        <v>104</v>
      </c>
      <c r="L28" s="30">
        <v>637</v>
      </c>
      <c r="M28" s="30">
        <v>217</v>
      </c>
      <c r="N28" s="30">
        <v>688.68</v>
      </c>
      <c r="O28" s="30">
        <v>1193</v>
      </c>
      <c r="P28" s="30">
        <v>280.95</v>
      </c>
      <c r="Q28" s="30">
        <v>120.5</v>
      </c>
      <c r="R28" s="30">
        <v>85</v>
      </c>
      <c r="S28" s="30" t="s">
        <v>60</v>
      </c>
      <c r="T28" s="30">
        <v>82.8</v>
      </c>
      <c r="U28" s="30">
        <v>301.5</v>
      </c>
      <c r="V28" s="30">
        <v>34</v>
      </c>
      <c r="W28" s="30">
        <v>850</v>
      </c>
      <c r="X28" s="30">
        <v>480</v>
      </c>
      <c r="Y28" s="30" t="s">
        <v>60</v>
      </c>
    </row>
    <row r="29" spans="1:25" s="25" customFormat="1" ht="15" customHeight="1" x14ac:dyDescent="0.25">
      <c r="A29" s="15" t="s">
        <v>23</v>
      </c>
      <c r="B29" s="30"/>
      <c r="C29" s="30"/>
      <c r="D29" s="30"/>
      <c r="E29" s="30"/>
      <c r="F29" s="30"/>
      <c r="G29" s="30"/>
      <c r="H29" s="30"/>
      <c r="I29" s="30"/>
      <c r="J29" s="30"/>
      <c r="K29" s="30"/>
      <c r="L29" s="30"/>
      <c r="M29" s="30"/>
      <c r="N29" s="30"/>
      <c r="O29" s="30"/>
      <c r="P29" s="30"/>
      <c r="Q29" s="30"/>
      <c r="R29" s="30"/>
      <c r="S29" s="30"/>
      <c r="T29" s="30"/>
      <c r="U29" s="30"/>
      <c r="V29" s="30"/>
      <c r="W29" s="30"/>
      <c r="X29" s="30"/>
      <c r="Y29" s="30"/>
    </row>
    <row r="30" spans="1:25" s="25" customFormat="1" ht="15" customHeight="1" x14ac:dyDescent="0.25">
      <c r="A30" s="18" t="s">
        <v>24</v>
      </c>
      <c r="B30" s="30">
        <v>0.5</v>
      </c>
      <c r="C30" s="30">
        <v>1</v>
      </c>
      <c r="D30" s="30">
        <v>10</v>
      </c>
      <c r="E30" s="30">
        <v>1</v>
      </c>
      <c r="F30" s="30">
        <v>2</v>
      </c>
      <c r="G30" s="30">
        <v>3.8</v>
      </c>
      <c r="H30" s="30">
        <v>3</v>
      </c>
      <c r="I30" s="30">
        <v>2</v>
      </c>
      <c r="J30" s="30">
        <v>1.67</v>
      </c>
      <c r="K30" s="30">
        <v>2</v>
      </c>
      <c r="L30" s="30">
        <v>19.2</v>
      </c>
      <c r="M30" s="30">
        <v>3.3</v>
      </c>
      <c r="N30" s="30">
        <v>17</v>
      </c>
      <c r="O30" s="30">
        <v>10</v>
      </c>
      <c r="P30" s="30">
        <v>3.8</v>
      </c>
      <c r="Q30" s="30">
        <v>1</v>
      </c>
      <c r="R30" s="30">
        <v>1</v>
      </c>
      <c r="S30" s="30">
        <v>1</v>
      </c>
      <c r="T30" s="30">
        <v>1</v>
      </c>
      <c r="U30" s="30">
        <v>5</v>
      </c>
      <c r="V30" s="30">
        <v>2</v>
      </c>
      <c r="W30" s="30">
        <v>6</v>
      </c>
      <c r="X30" s="30">
        <v>11</v>
      </c>
      <c r="Y30" s="30">
        <v>1</v>
      </c>
    </row>
    <row r="31" spans="1:25" s="25" customFormat="1" ht="15" customHeight="1" x14ac:dyDescent="0.25">
      <c r="A31" s="18" t="s">
        <v>25</v>
      </c>
      <c r="B31" s="30">
        <v>1</v>
      </c>
      <c r="C31" s="30">
        <v>0.65</v>
      </c>
      <c r="D31" s="30">
        <v>0</v>
      </c>
      <c r="E31" s="30">
        <v>5.5</v>
      </c>
      <c r="F31" s="30">
        <v>1</v>
      </c>
      <c r="G31" s="30">
        <v>5</v>
      </c>
      <c r="H31" s="30">
        <v>5</v>
      </c>
      <c r="I31" s="30">
        <v>4</v>
      </c>
      <c r="J31" s="30">
        <v>2</v>
      </c>
      <c r="K31" s="30">
        <v>2</v>
      </c>
      <c r="L31" s="30">
        <v>19.5</v>
      </c>
      <c r="M31" s="30">
        <v>4.4000000000000004</v>
      </c>
      <c r="N31" s="30">
        <v>9</v>
      </c>
      <c r="O31" s="30">
        <v>7.4</v>
      </c>
      <c r="P31" s="30">
        <v>6</v>
      </c>
      <c r="Q31" s="30">
        <v>1</v>
      </c>
      <c r="R31" s="30">
        <v>4</v>
      </c>
      <c r="S31" s="30">
        <v>2</v>
      </c>
      <c r="T31" s="30">
        <v>1</v>
      </c>
      <c r="U31" s="30">
        <v>6.7</v>
      </c>
      <c r="V31" s="30">
        <v>2</v>
      </c>
      <c r="W31" s="30">
        <v>14.9</v>
      </c>
      <c r="X31" s="30">
        <v>13.6</v>
      </c>
      <c r="Y31" s="30">
        <v>0</v>
      </c>
    </row>
    <row r="32" spans="1:25" s="25" customFormat="1" ht="15" customHeight="1" x14ac:dyDescent="0.25">
      <c r="A32" s="18" t="s">
        <v>26</v>
      </c>
      <c r="B32" s="30">
        <v>3.66</v>
      </c>
      <c r="C32" s="30">
        <v>2.65</v>
      </c>
      <c r="D32" s="30">
        <v>21.61</v>
      </c>
      <c r="E32" s="30">
        <v>6.5</v>
      </c>
      <c r="F32" s="30">
        <v>2.6</v>
      </c>
      <c r="G32" s="30">
        <v>2.8</v>
      </c>
      <c r="H32" s="30">
        <v>10.24</v>
      </c>
      <c r="I32" s="30">
        <v>3.3</v>
      </c>
      <c r="J32" s="30">
        <v>2.96</v>
      </c>
      <c r="K32" s="30">
        <v>0</v>
      </c>
      <c r="L32" s="30">
        <v>20.100000000000001</v>
      </c>
      <c r="M32" s="30">
        <v>10.8</v>
      </c>
      <c r="N32" s="30">
        <v>28.5</v>
      </c>
      <c r="O32" s="30">
        <v>8.1</v>
      </c>
      <c r="P32" s="30">
        <v>1.2</v>
      </c>
      <c r="Q32" s="30">
        <v>1.4</v>
      </c>
      <c r="R32" s="30">
        <v>0</v>
      </c>
      <c r="S32" s="30">
        <v>1</v>
      </c>
      <c r="T32" s="30">
        <v>2.7</v>
      </c>
      <c r="U32" s="30">
        <v>7.86</v>
      </c>
      <c r="V32" s="30">
        <v>4</v>
      </c>
      <c r="W32" s="30">
        <v>1.7</v>
      </c>
      <c r="X32" s="30">
        <v>21.7</v>
      </c>
      <c r="Y32" s="30">
        <v>4</v>
      </c>
    </row>
    <row r="33" spans="1:25" s="25" customFormat="1" ht="15" customHeight="1" x14ac:dyDescent="0.25">
      <c r="A33" s="18" t="s">
        <v>27</v>
      </c>
      <c r="B33" s="30">
        <f t="shared" ref="B33:P33" si="0">SUM(B30:B32)</f>
        <v>5.16</v>
      </c>
      <c r="C33" s="30">
        <f t="shared" si="0"/>
        <v>4.3</v>
      </c>
      <c r="D33" s="30">
        <f t="shared" si="0"/>
        <v>31.61</v>
      </c>
      <c r="E33" s="30">
        <f t="shared" si="0"/>
        <v>13</v>
      </c>
      <c r="F33" s="30">
        <f t="shared" si="0"/>
        <v>5.6</v>
      </c>
      <c r="G33" s="30">
        <f t="shared" si="0"/>
        <v>11.600000000000001</v>
      </c>
      <c r="H33" s="30">
        <f t="shared" si="0"/>
        <v>18.240000000000002</v>
      </c>
      <c r="I33" s="30">
        <f t="shared" si="0"/>
        <v>9.3000000000000007</v>
      </c>
      <c r="J33" s="30">
        <f t="shared" si="0"/>
        <v>6.63</v>
      </c>
      <c r="K33" s="30">
        <f t="shared" si="0"/>
        <v>4</v>
      </c>
      <c r="L33" s="30">
        <f t="shared" si="0"/>
        <v>58.800000000000004</v>
      </c>
      <c r="M33" s="30">
        <f t="shared" si="0"/>
        <v>18.5</v>
      </c>
      <c r="N33" s="30">
        <f t="shared" si="0"/>
        <v>54.5</v>
      </c>
      <c r="O33" s="30">
        <f t="shared" si="0"/>
        <v>25.5</v>
      </c>
      <c r="P33" s="30">
        <f t="shared" si="0"/>
        <v>11</v>
      </c>
      <c r="Q33" s="30">
        <v>3.4</v>
      </c>
      <c r="R33" s="30">
        <f t="shared" ref="R33:Y33" si="1">SUM(R30:R32)</f>
        <v>5</v>
      </c>
      <c r="S33" s="30">
        <f t="shared" si="1"/>
        <v>4</v>
      </c>
      <c r="T33" s="30">
        <f t="shared" si="1"/>
        <v>4.7</v>
      </c>
      <c r="U33" s="30">
        <f t="shared" si="1"/>
        <v>19.559999999999999</v>
      </c>
      <c r="V33" s="30">
        <f t="shared" si="1"/>
        <v>8</v>
      </c>
      <c r="W33" s="30">
        <f t="shared" si="1"/>
        <v>22.599999999999998</v>
      </c>
      <c r="X33" s="30">
        <f t="shared" si="1"/>
        <v>46.3</v>
      </c>
      <c r="Y33" s="30">
        <f t="shared" si="1"/>
        <v>5</v>
      </c>
    </row>
    <row r="34" spans="1:25" s="25" customFormat="1" ht="15" customHeight="1" x14ac:dyDescent="0.25">
      <c r="A34" s="17" t="s">
        <v>28</v>
      </c>
      <c r="B34" s="7"/>
      <c r="C34" s="7"/>
      <c r="D34" s="7"/>
      <c r="E34" s="7"/>
      <c r="F34" s="7"/>
      <c r="G34" s="7"/>
      <c r="H34" s="7"/>
      <c r="I34" s="7"/>
      <c r="J34" s="7"/>
      <c r="K34" s="7"/>
      <c r="L34" s="7"/>
      <c r="M34" s="7"/>
      <c r="N34" s="7"/>
      <c r="O34" s="7"/>
      <c r="P34" s="7"/>
      <c r="Q34" s="7"/>
      <c r="R34" s="7"/>
      <c r="S34" s="7"/>
      <c r="T34" s="7"/>
      <c r="U34" s="7"/>
      <c r="V34" s="7"/>
      <c r="W34" s="7"/>
      <c r="X34" s="7"/>
      <c r="Y34" s="7"/>
    </row>
    <row r="35" spans="1:25" s="25" customFormat="1" ht="15" customHeight="1" x14ac:dyDescent="0.25">
      <c r="A35" s="15" t="s">
        <v>29</v>
      </c>
      <c r="B35" s="7"/>
      <c r="C35" s="7"/>
      <c r="D35" s="7"/>
      <c r="E35" s="7"/>
      <c r="F35" s="7"/>
      <c r="G35" s="7"/>
      <c r="H35" s="7"/>
      <c r="I35" s="7"/>
      <c r="J35" s="7"/>
      <c r="K35" s="7"/>
      <c r="L35" s="7"/>
      <c r="M35" s="7"/>
      <c r="N35" s="7"/>
      <c r="O35" s="7"/>
      <c r="P35" s="7"/>
      <c r="Q35" s="7"/>
      <c r="R35" s="7"/>
      <c r="S35" s="7"/>
      <c r="T35" s="7"/>
      <c r="U35" s="7"/>
      <c r="V35" s="7"/>
      <c r="W35" s="7"/>
      <c r="X35" s="7"/>
      <c r="Y35" s="7"/>
    </row>
    <row r="36" spans="1:25" s="25" customFormat="1" ht="15" customHeight="1" x14ac:dyDescent="0.25">
      <c r="A36" s="18" t="s">
        <v>30</v>
      </c>
      <c r="B36" s="8">
        <v>466449</v>
      </c>
      <c r="C36" s="8">
        <v>228955</v>
      </c>
      <c r="D36" s="8">
        <v>2553192</v>
      </c>
      <c r="E36" s="8">
        <v>742591</v>
      </c>
      <c r="F36" s="8">
        <v>245546.82</v>
      </c>
      <c r="G36" s="8">
        <v>860434</v>
      </c>
      <c r="H36" s="8">
        <v>1478577</v>
      </c>
      <c r="I36" s="8">
        <v>644697.04</v>
      </c>
      <c r="J36" s="8">
        <v>340257</v>
      </c>
      <c r="K36" s="8">
        <v>537227</v>
      </c>
      <c r="L36" s="8">
        <v>4817818</v>
      </c>
      <c r="M36" s="8">
        <v>1094400</v>
      </c>
      <c r="N36" s="8">
        <v>4552359</v>
      </c>
      <c r="O36" s="8">
        <v>1878766</v>
      </c>
      <c r="P36" s="8">
        <v>735080</v>
      </c>
      <c r="Q36" s="8">
        <v>267730.19</v>
      </c>
      <c r="R36" s="8" t="s">
        <v>60</v>
      </c>
      <c r="S36" s="8" t="s">
        <v>60</v>
      </c>
      <c r="T36" s="8">
        <v>268174</v>
      </c>
      <c r="U36" s="8">
        <v>1607687</v>
      </c>
      <c r="V36" s="8">
        <v>319472</v>
      </c>
      <c r="W36" s="8">
        <v>1654574</v>
      </c>
      <c r="X36" s="8">
        <v>4011813</v>
      </c>
      <c r="Y36" s="8" t="s">
        <v>60</v>
      </c>
    </row>
    <row r="37" spans="1:25" s="25" customFormat="1" ht="15" customHeight="1" x14ac:dyDescent="0.25">
      <c r="A37" s="18" t="s">
        <v>31</v>
      </c>
      <c r="B37" s="8">
        <v>85000</v>
      </c>
      <c r="C37" s="8">
        <v>168169</v>
      </c>
      <c r="D37" s="8">
        <v>830753</v>
      </c>
      <c r="E37" s="8">
        <v>193000</v>
      </c>
      <c r="F37" s="8">
        <v>186064.48</v>
      </c>
      <c r="G37" s="8">
        <v>275600</v>
      </c>
      <c r="H37" s="8">
        <v>278600.37</v>
      </c>
      <c r="I37" s="8">
        <v>188500</v>
      </c>
      <c r="J37" s="8">
        <v>161600</v>
      </c>
      <c r="K37" s="8">
        <v>70000</v>
      </c>
      <c r="L37" s="8">
        <v>2534022</v>
      </c>
      <c r="M37" s="8">
        <v>321500</v>
      </c>
      <c r="N37" s="8">
        <v>1201619</v>
      </c>
      <c r="O37" s="8">
        <v>794936</v>
      </c>
      <c r="P37" s="8">
        <v>130000</v>
      </c>
      <c r="Q37" s="8">
        <v>105604</v>
      </c>
      <c r="R37" s="8" t="s">
        <v>60</v>
      </c>
      <c r="S37" s="8">
        <v>75518</v>
      </c>
      <c r="T37" s="8">
        <v>76994</v>
      </c>
      <c r="U37" s="8">
        <v>439635</v>
      </c>
      <c r="V37" s="8">
        <v>171675</v>
      </c>
      <c r="W37" s="8">
        <v>648150</v>
      </c>
      <c r="X37" s="8">
        <v>2890748</v>
      </c>
      <c r="Y37" s="8" t="s">
        <v>60</v>
      </c>
    </row>
    <row r="38" spans="1:25" s="25" customFormat="1" ht="15" customHeight="1" x14ac:dyDescent="0.25">
      <c r="A38" s="18" t="s">
        <v>32</v>
      </c>
      <c r="B38" s="8">
        <v>16205</v>
      </c>
      <c r="C38" s="8">
        <v>53011</v>
      </c>
      <c r="D38" s="8">
        <v>919572</v>
      </c>
      <c r="E38" s="8">
        <v>33090</v>
      </c>
      <c r="F38" s="8">
        <v>44853.91</v>
      </c>
      <c r="G38" s="8">
        <v>91753</v>
      </c>
      <c r="H38" s="8">
        <v>136160.97</v>
      </c>
      <c r="I38" s="8">
        <v>71400</v>
      </c>
      <c r="J38" s="8">
        <v>137990</v>
      </c>
      <c r="K38" s="8">
        <v>102271</v>
      </c>
      <c r="L38" s="8">
        <v>524605</v>
      </c>
      <c r="M38" s="8">
        <v>88000</v>
      </c>
      <c r="N38" s="8">
        <v>166488</v>
      </c>
      <c r="O38" s="8">
        <v>151882</v>
      </c>
      <c r="P38" s="8">
        <v>78450</v>
      </c>
      <c r="Q38" s="8">
        <v>9863.66</v>
      </c>
      <c r="R38" s="8" t="s">
        <v>60</v>
      </c>
      <c r="S38" s="8">
        <v>50151</v>
      </c>
      <c r="T38" s="8">
        <v>19</v>
      </c>
      <c r="U38" s="8">
        <v>84859</v>
      </c>
      <c r="V38" s="8">
        <v>50529</v>
      </c>
      <c r="W38" s="8">
        <v>104085</v>
      </c>
      <c r="X38" s="8">
        <v>352225</v>
      </c>
      <c r="Y38" s="8" t="s">
        <v>60</v>
      </c>
    </row>
    <row r="39" spans="1:25" s="25" customFormat="1" ht="15" customHeight="1" x14ac:dyDescent="0.25">
      <c r="A39" s="18" t="s">
        <v>33</v>
      </c>
      <c r="B39" s="8">
        <f t="shared" ref="B39:Q39" si="2">SUM(B36:B38)</f>
        <v>567654</v>
      </c>
      <c r="C39" s="8">
        <f t="shared" si="2"/>
        <v>450135</v>
      </c>
      <c r="D39" s="8">
        <f t="shared" si="2"/>
        <v>4303517</v>
      </c>
      <c r="E39" s="8">
        <f t="shared" si="2"/>
        <v>968681</v>
      </c>
      <c r="F39" s="8">
        <f t="shared" si="2"/>
        <v>476465.21000000008</v>
      </c>
      <c r="G39" s="8">
        <f t="shared" si="2"/>
        <v>1227787</v>
      </c>
      <c r="H39" s="8">
        <f t="shared" si="2"/>
        <v>1893338.34</v>
      </c>
      <c r="I39" s="8">
        <f t="shared" si="2"/>
        <v>904597.04</v>
      </c>
      <c r="J39" s="8">
        <f t="shared" si="2"/>
        <v>639847</v>
      </c>
      <c r="K39" s="8">
        <f t="shared" si="2"/>
        <v>709498</v>
      </c>
      <c r="L39" s="8">
        <f t="shared" si="2"/>
        <v>7876445</v>
      </c>
      <c r="M39" s="8">
        <f t="shared" si="2"/>
        <v>1503900</v>
      </c>
      <c r="N39" s="8">
        <f t="shared" si="2"/>
        <v>5920466</v>
      </c>
      <c r="O39" s="8">
        <f t="shared" si="2"/>
        <v>2825584</v>
      </c>
      <c r="P39" s="8">
        <f t="shared" si="2"/>
        <v>943530</v>
      </c>
      <c r="Q39" s="8">
        <f t="shared" si="2"/>
        <v>383197.85</v>
      </c>
      <c r="R39" s="8" t="s">
        <v>60</v>
      </c>
      <c r="S39" s="8" t="s">
        <v>60</v>
      </c>
      <c r="T39" s="8">
        <f t="shared" ref="T39:X39" si="3">SUM(T36:T38)</f>
        <v>345187</v>
      </c>
      <c r="U39" s="8">
        <f t="shared" si="3"/>
        <v>2132181</v>
      </c>
      <c r="V39" s="8">
        <f t="shared" si="3"/>
        <v>541676</v>
      </c>
      <c r="W39" s="8">
        <f t="shared" si="3"/>
        <v>2406809</v>
      </c>
      <c r="X39" s="8">
        <f t="shared" si="3"/>
        <v>7254786</v>
      </c>
      <c r="Y39" s="8" t="s">
        <v>60</v>
      </c>
    </row>
    <row r="40" spans="1:25" s="25" customFormat="1" ht="15" customHeight="1" x14ac:dyDescent="0.25">
      <c r="A40" s="15" t="s">
        <v>34</v>
      </c>
      <c r="B40" s="8" t="s">
        <v>60</v>
      </c>
      <c r="C40" s="8">
        <v>0</v>
      </c>
      <c r="D40" s="8" t="s">
        <v>60</v>
      </c>
      <c r="E40" s="8" t="s">
        <v>60</v>
      </c>
      <c r="F40" s="8" t="s">
        <v>60</v>
      </c>
      <c r="G40" s="8" t="s">
        <v>60</v>
      </c>
      <c r="H40" s="8">
        <v>6535.8</v>
      </c>
      <c r="I40" s="8" t="s">
        <v>60</v>
      </c>
      <c r="J40" s="8">
        <v>10000</v>
      </c>
      <c r="K40" s="8" t="s">
        <v>60</v>
      </c>
      <c r="L40" s="8" t="s">
        <v>60</v>
      </c>
      <c r="M40" s="8">
        <v>7000</v>
      </c>
      <c r="N40" s="8">
        <v>27000</v>
      </c>
      <c r="O40" s="8" t="s">
        <v>60</v>
      </c>
      <c r="P40" s="8" t="s">
        <v>60</v>
      </c>
      <c r="Q40" s="8">
        <v>0</v>
      </c>
      <c r="R40" s="8" t="s">
        <v>60</v>
      </c>
      <c r="S40" s="8">
        <v>0</v>
      </c>
      <c r="T40" s="8">
        <v>0</v>
      </c>
      <c r="U40" s="8" t="s">
        <v>60</v>
      </c>
      <c r="V40" s="8" t="s">
        <v>90</v>
      </c>
      <c r="W40" s="8">
        <v>15000</v>
      </c>
      <c r="X40" s="8" t="s">
        <v>60</v>
      </c>
      <c r="Y40" s="8" t="s">
        <v>60</v>
      </c>
    </row>
    <row r="41" spans="1:25" s="25" customFormat="1" ht="15" customHeight="1" x14ac:dyDescent="0.25">
      <c r="A41" s="15" t="s">
        <v>35</v>
      </c>
      <c r="B41" s="9" t="s">
        <v>60</v>
      </c>
      <c r="C41" s="9">
        <v>13748000</v>
      </c>
      <c r="D41" s="9">
        <v>279840463</v>
      </c>
      <c r="E41" s="9">
        <v>90489000</v>
      </c>
      <c r="F41" s="9">
        <v>13692206</v>
      </c>
      <c r="G41" s="9">
        <v>24948073</v>
      </c>
      <c r="H41" s="9">
        <v>70955393</v>
      </c>
      <c r="I41" s="9">
        <v>88625066</v>
      </c>
      <c r="J41" s="9">
        <v>16268000</v>
      </c>
      <c r="K41" s="9">
        <v>61531708</v>
      </c>
      <c r="L41" s="9">
        <v>228000000</v>
      </c>
      <c r="M41" s="9">
        <v>54207100</v>
      </c>
      <c r="N41" s="9">
        <v>211311000</v>
      </c>
      <c r="O41" s="9">
        <v>317000000</v>
      </c>
      <c r="P41" s="9" t="s">
        <v>60</v>
      </c>
      <c r="Q41" s="9">
        <v>39553000</v>
      </c>
      <c r="R41" s="9" t="s">
        <v>60</v>
      </c>
      <c r="S41" s="9">
        <v>59300000</v>
      </c>
      <c r="T41" s="9">
        <v>34424000</v>
      </c>
      <c r="U41" s="9">
        <v>90110000</v>
      </c>
      <c r="V41" s="9" t="s">
        <v>90</v>
      </c>
      <c r="W41" s="9">
        <v>313320000</v>
      </c>
      <c r="X41" s="9" t="s">
        <v>60</v>
      </c>
      <c r="Y41" s="9" t="s">
        <v>60</v>
      </c>
    </row>
    <row r="42" spans="1:25" s="25" customFormat="1" ht="15" customHeight="1" x14ac:dyDescent="0.25">
      <c r="A42" s="17" t="s">
        <v>79</v>
      </c>
      <c r="B42" s="7"/>
      <c r="C42" s="7"/>
      <c r="D42" s="7"/>
      <c r="E42" s="7"/>
      <c r="F42" s="7"/>
      <c r="G42" s="7"/>
      <c r="H42" s="7"/>
      <c r="I42" s="7"/>
      <c r="J42" s="7"/>
      <c r="K42" s="7"/>
      <c r="L42" s="7"/>
      <c r="M42" s="7"/>
      <c r="N42" s="7"/>
      <c r="O42" s="7"/>
      <c r="P42" s="7"/>
      <c r="Q42" s="7"/>
      <c r="R42" s="7"/>
      <c r="S42" s="7"/>
      <c r="T42" s="7"/>
      <c r="U42" s="7"/>
      <c r="V42" s="7"/>
      <c r="W42" s="7"/>
      <c r="X42" s="7"/>
      <c r="Y42" s="7"/>
    </row>
    <row r="43" spans="1:25" s="25" customFormat="1" ht="15" customHeight="1" x14ac:dyDescent="0.25">
      <c r="A43" s="15" t="s">
        <v>36</v>
      </c>
      <c r="B43" s="10">
        <v>22087</v>
      </c>
      <c r="C43" s="10">
        <v>55640</v>
      </c>
      <c r="D43" s="10">
        <v>48845</v>
      </c>
      <c r="E43" s="10">
        <v>4308</v>
      </c>
      <c r="F43" s="10">
        <v>10831</v>
      </c>
      <c r="G43" s="10">
        <v>26740</v>
      </c>
      <c r="H43" s="10">
        <v>9464</v>
      </c>
      <c r="I43" s="10">
        <v>7977</v>
      </c>
      <c r="J43" s="10">
        <v>18839</v>
      </c>
      <c r="K43" s="10">
        <v>6082</v>
      </c>
      <c r="L43" s="10">
        <v>152636</v>
      </c>
      <c r="M43" s="10">
        <v>33879</v>
      </c>
      <c r="N43" s="10">
        <v>63399</v>
      </c>
      <c r="O43" s="10">
        <v>17445</v>
      </c>
      <c r="P43" s="10">
        <v>18300</v>
      </c>
      <c r="Q43" s="10">
        <v>2194</v>
      </c>
      <c r="R43" s="10">
        <v>8624</v>
      </c>
      <c r="S43" s="10">
        <v>12145</v>
      </c>
      <c r="T43" s="10">
        <v>3013</v>
      </c>
      <c r="U43" s="10">
        <v>32551</v>
      </c>
      <c r="V43" s="10" t="s">
        <v>90</v>
      </c>
      <c r="W43" s="10">
        <v>23331</v>
      </c>
      <c r="X43" s="10">
        <v>64315</v>
      </c>
      <c r="Y43" s="10">
        <v>9194</v>
      </c>
    </row>
    <row r="44" spans="1:25" s="25" customFormat="1" ht="15" customHeight="1" x14ac:dyDescent="0.25">
      <c r="A44" s="15" t="s">
        <v>37</v>
      </c>
      <c r="B44" s="10"/>
      <c r="C44" s="10"/>
      <c r="D44" s="10"/>
      <c r="E44" s="10"/>
      <c r="F44" s="10"/>
      <c r="G44" s="10"/>
      <c r="H44" s="10"/>
      <c r="I44" s="10"/>
      <c r="J44" s="10"/>
      <c r="K44" s="10"/>
      <c r="L44" s="10"/>
      <c r="M44" s="10"/>
      <c r="N44" s="10"/>
      <c r="O44" s="10"/>
      <c r="P44" s="10"/>
      <c r="Q44" s="10"/>
      <c r="R44" s="10"/>
      <c r="S44" s="10"/>
      <c r="T44" s="10"/>
      <c r="U44" s="10"/>
      <c r="V44" s="10"/>
      <c r="W44" s="10"/>
      <c r="X44" s="10"/>
      <c r="Y44" s="10"/>
    </row>
    <row r="45" spans="1:25" s="25" customFormat="1" ht="15" customHeight="1" x14ac:dyDescent="0.25">
      <c r="A45" s="18" t="s">
        <v>38</v>
      </c>
      <c r="B45" s="10">
        <v>5</v>
      </c>
      <c r="C45" s="10">
        <v>123</v>
      </c>
      <c r="D45" s="10">
        <v>835</v>
      </c>
      <c r="E45" s="10">
        <v>100</v>
      </c>
      <c r="F45" s="10">
        <v>623</v>
      </c>
      <c r="G45" s="10">
        <v>2434</v>
      </c>
      <c r="H45" s="10">
        <v>313</v>
      </c>
      <c r="I45" s="10">
        <v>39</v>
      </c>
      <c r="J45" s="10">
        <v>590</v>
      </c>
      <c r="K45" s="10">
        <v>304</v>
      </c>
      <c r="L45" s="10">
        <v>3143</v>
      </c>
      <c r="M45" s="10">
        <v>1135</v>
      </c>
      <c r="N45" s="10">
        <v>2197</v>
      </c>
      <c r="O45" s="10">
        <v>539</v>
      </c>
      <c r="P45" s="10">
        <v>71</v>
      </c>
      <c r="Q45" s="10">
        <v>15</v>
      </c>
      <c r="R45" s="10">
        <v>147</v>
      </c>
      <c r="S45" s="10">
        <v>263</v>
      </c>
      <c r="T45" s="10">
        <v>78</v>
      </c>
      <c r="U45" s="10">
        <v>1739</v>
      </c>
      <c r="V45" s="10">
        <v>25</v>
      </c>
      <c r="W45" s="10">
        <v>236</v>
      </c>
      <c r="X45" s="10">
        <v>3822</v>
      </c>
      <c r="Y45" s="10">
        <v>1381</v>
      </c>
    </row>
    <row r="46" spans="1:25" s="25" customFormat="1" ht="15" customHeight="1" x14ac:dyDescent="0.25">
      <c r="A46" s="18" t="s">
        <v>39</v>
      </c>
      <c r="B46" s="10">
        <v>22</v>
      </c>
      <c r="C46" s="10">
        <v>298</v>
      </c>
      <c r="D46" s="10">
        <v>827</v>
      </c>
      <c r="E46" s="10">
        <v>51</v>
      </c>
      <c r="F46" s="10">
        <v>1455</v>
      </c>
      <c r="G46" s="10">
        <v>1604</v>
      </c>
      <c r="H46" s="10">
        <v>283</v>
      </c>
      <c r="I46" s="10">
        <v>83</v>
      </c>
      <c r="J46" s="10">
        <v>335</v>
      </c>
      <c r="K46" s="10">
        <v>82</v>
      </c>
      <c r="L46" s="10">
        <v>2537</v>
      </c>
      <c r="M46" s="10">
        <v>434</v>
      </c>
      <c r="N46" s="10">
        <v>1080</v>
      </c>
      <c r="O46" s="10">
        <v>666</v>
      </c>
      <c r="P46" s="10">
        <v>61</v>
      </c>
      <c r="Q46" s="10">
        <v>53</v>
      </c>
      <c r="R46" s="10">
        <v>308</v>
      </c>
      <c r="S46" s="10">
        <v>91</v>
      </c>
      <c r="T46" s="10">
        <v>11</v>
      </c>
      <c r="U46" s="10">
        <v>2019</v>
      </c>
      <c r="V46" s="10">
        <v>36</v>
      </c>
      <c r="W46" s="10">
        <v>161</v>
      </c>
      <c r="X46" s="10">
        <v>982</v>
      </c>
      <c r="Y46" s="10">
        <v>1225</v>
      </c>
    </row>
    <row r="47" spans="1:25" s="25" customFormat="1" ht="15" customHeight="1" x14ac:dyDescent="0.25">
      <c r="A47" s="15" t="s">
        <v>40</v>
      </c>
      <c r="B47" s="10"/>
      <c r="C47" s="10"/>
      <c r="D47" s="10"/>
      <c r="E47" s="10"/>
      <c r="F47" s="10"/>
      <c r="G47" s="10"/>
      <c r="H47" s="10"/>
      <c r="I47" s="10"/>
      <c r="J47" s="10"/>
      <c r="K47" s="10"/>
      <c r="L47" s="10"/>
      <c r="M47" s="10"/>
      <c r="N47" s="10"/>
      <c r="O47" s="10"/>
      <c r="P47" s="10"/>
      <c r="Q47" s="10"/>
      <c r="R47" s="10"/>
      <c r="S47" s="10"/>
      <c r="T47" s="10"/>
      <c r="U47" s="10"/>
      <c r="V47" s="10"/>
      <c r="W47" s="10"/>
      <c r="X47" s="10"/>
      <c r="Y47" s="10"/>
    </row>
    <row r="48" spans="1:25" s="25" customFormat="1" ht="15" customHeight="1" x14ac:dyDescent="0.25">
      <c r="A48" s="18" t="s">
        <v>41</v>
      </c>
      <c r="B48" s="10">
        <v>2</v>
      </c>
      <c r="C48" s="10">
        <v>3</v>
      </c>
      <c r="D48" s="10">
        <v>216</v>
      </c>
      <c r="E48" s="10">
        <v>58</v>
      </c>
      <c r="F48" s="10">
        <v>17</v>
      </c>
      <c r="G48" s="10">
        <v>92</v>
      </c>
      <c r="H48" s="10">
        <v>53</v>
      </c>
      <c r="I48" s="10">
        <v>30</v>
      </c>
      <c r="J48" s="10">
        <v>24</v>
      </c>
      <c r="K48" s="10">
        <v>43</v>
      </c>
      <c r="L48" s="10">
        <v>631</v>
      </c>
      <c r="M48" s="10">
        <v>103</v>
      </c>
      <c r="N48" s="10">
        <v>668</v>
      </c>
      <c r="O48" s="10">
        <v>372</v>
      </c>
      <c r="P48" s="10">
        <v>60</v>
      </c>
      <c r="Q48" s="10">
        <v>33</v>
      </c>
      <c r="R48" s="10">
        <v>112</v>
      </c>
      <c r="S48" s="10">
        <v>2</v>
      </c>
      <c r="T48" s="10">
        <v>13</v>
      </c>
      <c r="U48" s="10">
        <v>135</v>
      </c>
      <c r="V48" s="10">
        <v>9</v>
      </c>
      <c r="W48" s="10">
        <v>215</v>
      </c>
      <c r="X48" s="10">
        <v>109</v>
      </c>
      <c r="Y48" s="10">
        <v>2</v>
      </c>
    </row>
    <row r="49" spans="1:25" s="25" customFormat="1" ht="15" customHeight="1" x14ac:dyDescent="0.25">
      <c r="A49" s="18" t="s">
        <v>42</v>
      </c>
      <c r="B49" s="10">
        <v>75</v>
      </c>
      <c r="C49" s="10">
        <v>101</v>
      </c>
      <c r="D49" s="10">
        <v>4231</v>
      </c>
      <c r="E49" s="10">
        <v>1540</v>
      </c>
      <c r="F49" s="10">
        <v>307</v>
      </c>
      <c r="G49" s="10">
        <v>2225</v>
      </c>
      <c r="H49" s="10">
        <v>853</v>
      </c>
      <c r="I49" s="10">
        <v>575</v>
      </c>
      <c r="J49" s="10">
        <v>507</v>
      </c>
      <c r="K49" s="10" t="s">
        <v>60</v>
      </c>
      <c r="L49" s="10">
        <v>13346</v>
      </c>
      <c r="M49" s="10">
        <v>2051</v>
      </c>
      <c r="N49" s="10">
        <v>16663</v>
      </c>
      <c r="O49" s="10">
        <v>6221</v>
      </c>
      <c r="P49" s="10">
        <v>1553</v>
      </c>
      <c r="Q49" s="10">
        <v>816</v>
      </c>
      <c r="R49" s="10">
        <v>1501</v>
      </c>
      <c r="S49" s="10">
        <v>10</v>
      </c>
      <c r="T49" s="10">
        <v>181</v>
      </c>
      <c r="U49" s="10">
        <v>3092</v>
      </c>
      <c r="V49" s="10">
        <v>60</v>
      </c>
      <c r="W49" s="10">
        <v>4740</v>
      </c>
      <c r="X49" s="10">
        <v>2262</v>
      </c>
      <c r="Y49" s="10">
        <v>200</v>
      </c>
    </row>
    <row r="50" spans="1:25" s="25" customFormat="1" ht="15" customHeight="1" x14ac:dyDescent="0.25">
      <c r="A50" s="15" t="s">
        <v>43</v>
      </c>
      <c r="B50" s="10" t="s">
        <v>60</v>
      </c>
      <c r="C50" s="10">
        <v>668</v>
      </c>
      <c r="D50" s="10">
        <v>10437</v>
      </c>
      <c r="E50" s="10">
        <v>34340</v>
      </c>
      <c r="F50" s="10" t="s">
        <v>60</v>
      </c>
      <c r="G50" s="10">
        <v>6877</v>
      </c>
      <c r="H50" s="10">
        <v>6075</v>
      </c>
      <c r="I50" s="10" t="s">
        <v>60</v>
      </c>
      <c r="J50" s="10">
        <v>2674</v>
      </c>
      <c r="K50" s="10">
        <v>4038</v>
      </c>
      <c r="L50" s="10">
        <v>39376</v>
      </c>
      <c r="M50" s="10">
        <v>18513</v>
      </c>
      <c r="N50" s="10">
        <v>22754</v>
      </c>
      <c r="O50" s="10">
        <v>13873</v>
      </c>
      <c r="P50" s="10">
        <v>16501</v>
      </c>
      <c r="Q50" s="10">
        <v>786</v>
      </c>
      <c r="R50" s="10">
        <v>10488</v>
      </c>
      <c r="S50" s="10">
        <v>1156</v>
      </c>
      <c r="T50" s="10">
        <v>3925</v>
      </c>
      <c r="U50" s="10">
        <v>19950</v>
      </c>
      <c r="V50" s="10" t="s">
        <v>90</v>
      </c>
      <c r="W50" s="10">
        <v>25712</v>
      </c>
      <c r="X50" s="10">
        <v>9359</v>
      </c>
      <c r="Y50" s="10">
        <v>5280</v>
      </c>
    </row>
    <row r="51" spans="1:25" s="25" customFormat="1" ht="15" customHeight="1" x14ac:dyDescent="0.25">
      <c r="A51" s="15" t="s">
        <v>44</v>
      </c>
      <c r="B51" s="10"/>
      <c r="C51" s="10"/>
      <c r="D51" s="10"/>
      <c r="E51" s="10"/>
      <c r="F51" s="10"/>
      <c r="G51" s="10"/>
      <c r="H51" s="10"/>
      <c r="I51" s="10"/>
      <c r="J51" s="10"/>
      <c r="K51" s="10"/>
      <c r="L51" s="10"/>
      <c r="M51" s="10"/>
      <c r="N51" s="10"/>
      <c r="O51" s="10"/>
      <c r="P51" s="10"/>
      <c r="Q51" s="10"/>
      <c r="R51" s="10"/>
      <c r="S51" s="10"/>
      <c r="T51" s="10"/>
      <c r="U51" s="10"/>
      <c r="V51" s="10"/>
      <c r="W51" s="10"/>
      <c r="X51" s="10"/>
      <c r="Y51" s="10"/>
    </row>
    <row r="52" spans="1:25" s="25" customFormat="1" ht="15" customHeight="1" x14ac:dyDescent="0.25">
      <c r="A52" s="18" t="s">
        <v>45</v>
      </c>
      <c r="B52" s="10">
        <v>445</v>
      </c>
      <c r="C52" s="10">
        <v>2404</v>
      </c>
      <c r="D52" s="10">
        <v>2545</v>
      </c>
      <c r="E52" s="10">
        <v>1172</v>
      </c>
      <c r="F52" s="10">
        <v>1300</v>
      </c>
      <c r="G52" s="10">
        <v>87059</v>
      </c>
      <c r="H52" s="10">
        <v>1744</v>
      </c>
      <c r="I52" s="10">
        <v>927</v>
      </c>
      <c r="J52" s="10">
        <v>359</v>
      </c>
      <c r="K52" s="10">
        <v>808</v>
      </c>
      <c r="L52" s="10" t="s">
        <v>60</v>
      </c>
      <c r="M52" s="10">
        <v>2889</v>
      </c>
      <c r="N52" s="10">
        <v>7275</v>
      </c>
      <c r="O52" s="10">
        <v>8653</v>
      </c>
      <c r="P52" s="10">
        <v>3139</v>
      </c>
      <c r="Q52" s="10">
        <v>1010</v>
      </c>
      <c r="R52" s="10">
        <v>445</v>
      </c>
      <c r="S52" s="10">
        <v>1569</v>
      </c>
      <c r="T52" s="10">
        <v>540</v>
      </c>
      <c r="U52" s="10">
        <v>1931</v>
      </c>
      <c r="V52" s="10" t="s">
        <v>90</v>
      </c>
      <c r="W52" s="10">
        <v>2792</v>
      </c>
      <c r="X52" s="10">
        <v>9719</v>
      </c>
      <c r="Y52" s="10">
        <v>667</v>
      </c>
    </row>
    <row r="53" spans="1:25" s="25" customFormat="1" ht="15" customHeight="1" x14ac:dyDescent="0.25">
      <c r="A53" s="18" t="s">
        <v>46</v>
      </c>
      <c r="B53" s="10" t="s">
        <v>60</v>
      </c>
      <c r="C53" s="10">
        <v>5163</v>
      </c>
      <c r="D53" s="10">
        <v>4684</v>
      </c>
      <c r="E53" s="10" t="s">
        <v>60</v>
      </c>
      <c r="F53" s="10">
        <v>1102</v>
      </c>
      <c r="G53" s="10">
        <v>5310</v>
      </c>
      <c r="H53" s="10">
        <v>5988</v>
      </c>
      <c r="I53" s="10">
        <v>1650</v>
      </c>
      <c r="J53" s="10">
        <v>1677</v>
      </c>
      <c r="K53" s="10">
        <v>254</v>
      </c>
      <c r="L53" s="10" t="s">
        <v>60</v>
      </c>
      <c r="M53" s="10">
        <v>8669</v>
      </c>
      <c r="N53" s="10">
        <v>11898</v>
      </c>
      <c r="O53" s="10">
        <v>6627</v>
      </c>
      <c r="P53" s="10">
        <v>2026</v>
      </c>
      <c r="Q53" s="10">
        <v>9056</v>
      </c>
      <c r="R53" s="10" t="s">
        <v>60</v>
      </c>
      <c r="S53" s="10">
        <v>155</v>
      </c>
      <c r="T53" s="10">
        <v>947</v>
      </c>
      <c r="U53" s="10">
        <v>782</v>
      </c>
      <c r="V53" s="10" t="s">
        <v>90</v>
      </c>
      <c r="W53" s="10">
        <v>2742</v>
      </c>
      <c r="X53" s="10">
        <v>2397</v>
      </c>
      <c r="Y53" s="10">
        <v>0</v>
      </c>
    </row>
    <row r="54" spans="1:25" s="25" customFormat="1" ht="15" customHeight="1" x14ac:dyDescent="0.25">
      <c r="A54" s="15" t="s">
        <v>64</v>
      </c>
      <c r="B54" s="10" t="s">
        <v>60</v>
      </c>
      <c r="C54" s="10">
        <v>124178</v>
      </c>
      <c r="D54" s="10">
        <v>761417</v>
      </c>
      <c r="E54" s="10" t="s">
        <v>60</v>
      </c>
      <c r="F54" s="10">
        <v>24013</v>
      </c>
      <c r="G54" s="10">
        <v>164687</v>
      </c>
      <c r="H54" s="10">
        <v>168812.5</v>
      </c>
      <c r="I54" s="10" t="s">
        <v>60</v>
      </c>
      <c r="J54" s="10" t="s">
        <v>60</v>
      </c>
      <c r="K54" s="10" t="s">
        <v>60</v>
      </c>
      <c r="L54" s="10" t="s">
        <v>60</v>
      </c>
      <c r="M54" s="10">
        <v>233089</v>
      </c>
      <c r="N54" s="10">
        <v>627895</v>
      </c>
      <c r="O54" s="10" t="s">
        <v>60</v>
      </c>
      <c r="P54" s="10">
        <v>228548</v>
      </c>
      <c r="Q54" s="10" t="s">
        <v>60</v>
      </c>
      <c r="R54" s="10">
        <v>100974</v>
      </c>
      <c r="S54" s="10">
        <v>22742</v>
      </c>
      <c r="T54" s="10">
        <v>56649</v>
      </c>
      <c r="U54" s="10">
        <v>344368</v>
      </c>
      <c r="V54" s="10" t="s">
        <v>90</v>
      </c>
      <c r="W54" s="10">
        <v>400105</v>
      </c>
      <c r="X54" s="10">
        <v>382178</v>
      </c>
      <c r="Y54" s="10" t="s">
        <v>60</v>
      </c>
    </row>
    <row r="55" spans="1:25" s="25" customFormat="1" ht="15" customHeight="1" x14ac:dyDescent="0.25">
      <c r="A55" s="15" t="s">
        <v>47</v>
      </c>
      <c r="B55" s="10"/>
      <c r="C55" s="10"/>
      <c r="D55" s="10"/>
      <c r="E55" s="10"/>
      <c r="F55" s="10"/>
      <c r="G55" s="10"/>
      <c r="H55" s="10"/>
      <c r="I55" s="10"/>
      <c r="J55" s="10"/>
      <c r="K55" s="10"/>
      <c r="L55" s="10"/>
      <c r="M55" s="10"/>
      <c r="N55" s="10"/>
      <c r="O55" s="10"/>
      <c r="P55" s="10"/>
      <c r="Q55" s="10"/>
      <c r="R55" s="10"/>
      <c r="S55" s="10"/>
      <c r="T55" s="10"/>
      <c r="U55" s="10"/>
      <c r="V55" s="10"/>
      <c r="W55" s="10"/>
      <c r="X55" s="10"/>
      <c r="Y55" s="10"/>
    </row>
    <row r="56" spans="1:25" s="25" customFormat="1" ht="15" customHeight="1" x14ac:dyDescent="0.25">
      <c r="A56" s="18" t="s">
        <v>48</v>
      </c>
      <c r="B56" s="10">
        <v>450237</v>
      </c>
      <c r="C56" s="10">
        <v>180445</v>
      </c>
      <c r="D56" s="10" t="s">
        <v>60</v>
      </c>
      <c r="E56" s="10">
        <v>5685542</v>
      </c>
      <c r="F56" s="10">
        <v>265047</v>
      </c>
      <c r="G56" s="10" t="s">
        <v>60</v>
      </c>
      <c r="H56" s="10">
        <v>1098</v>
      </c>
      <c r="I56" s="10">
        <v>149385</v>
      </c>
      <c r="J56" s="10">
        <v>5454746</v>
      </c>
      <c r="K56" s="10" t="s">
        <v>60</v>
      </c>
      <c r="L56" s="10" t="s">
        <v>60</v>
      </c>
      <c r="M56" s="10">
        <v>1151504</v>
      </c>
      <c r="N56" s="10" t="s">
        <v>60</v>
      </c>
      <c r="O56" s="10">
        <v>756987</v>
      </c>
      <c r="P56" s="10">
        <v>594118</v>
      </c>
      <c r="Q56" s="10">
        <v>132600</v>
      </c>
      <c r="R56" s="10">
        <v>190332</v>
      </c>
      <c r="S56" s="10" t="s">
        <v>60</v>
      </c>
      <c r="T56" s="10">
        <v>366701</v>
      </c>
      <c r="U56" s="10">
        <v>462368</v>
      </c>
      <c r="V56" s="10">
        <v>67891</v>
      </c>
      <c r="W56" s="10">
        <v>234923</v>
      </c>
      <c r="X56" s="10">
        <v>22574258</v>
      </c>
      <c r="Y56" s="10">
        <v>16928</v>
      </c>
    </row>
    <row r="57" spans="1:25" s="25" customFormat="1" ht="15" customHeight="1" x14ac:dyDescent="0.25">
      <c r="A57" s="18" t="s">
        <v>65</v>
      </c>
      <c r="B57" s="10">
        <v>15051</v>
      </c>
      <c r="C57" s="10">
        <v>46178</v>
      </c>
      <c r="D57" s="10" t="s">
        <v>60</v>
      </c>
      <c r="E57" s="10">
        <v>182057</v>
      </c>
      <c r="F57" s="10" t="s">
        <v>60</v>
      </c>
      <c r="G57" s="10" t="s">
        <v>60</v>
      </c>
      <c r="H57" s="10">
        <v>167</v>
      </c>
      <c r="I57" s="10" t="s">
        <v>60</v>
      </c>
      <c r="J57" s="10">
        <v>21907</v>
      </c>
      <c r="K57" s="10" t="s">
        <v>60</v>
      </c>
      <c r="L57" s="10" t="s">
        <v>60</v>
      </c>
      <c r="M57" s="10">
        <v>66841</v>
      </c>
      <c r="N57" s="10" t="s">
        <v>60</v>
      </c>
      <c r="O57" s="10">
        <v>441915</v>
      </c>
      <c r="P57" s="10">
        <v>78621</v>
      </c>
      <c r="Q57" s="10">
        <v>36074</v>
      </c>
      <c r="R57" s="10">
        <v>13335</v>
      </c>
      <c r="S57" s="10" t="s">
        <v>60</v>
      </c>
      <c r="T57" s="10">
        <v>65104</v>
      </c>
      <c r="U57" s="10">
        <v>162063</v>
      </c>
      <c r="V57" s="10">
        <v>188282</v>
      </c>
      <c r="W57" s="10">
        <v>68699</v>
      </c>
      <c r="X57" s="10">
        <v>5240554</v>
      </c>
      <c r="Y57" s="10">
        <v>16928</v>
      </c>
    </row>
    <row r="58" spans="1:25" s="25" customFormat="1" ht="15" customHeight="1" x14ac:dyDescent="0.25">
      <c r="A58" s="15" t="s">
        <v>49</v>
      </c>
      <c r="B58" s="10">
        <v>356</v>
      </c>
      <c r="C58" s="10">
        <v>3703</v>
      </c>
      <c r="D58" s="10" t="s">
        <v>60</v>
      </c>
      <c r="E58" s="10">
        <v>18112</v>
      </c>
      <c r="F58" s="10" t="s">
        <v>60</v>
      </c>
      <c r="G58" s="10" t="s">
        <v>60</v>
      </c>
      <c r="H58" s="10" t="s">
        <v>60</v>
      </c>
      <c r="I58" s="10">
        <v>4453</v>
      </c>
      <c r="J58" s="10">
        <v>176</v>
      </c>
      <c r="K58" s="10">
        <v>4469</v>
      </c>
      <c r="L58" s="10" t="s">
        <v>60</v>
      </c>
      <c r="M58" s="10">
        <v>5200</v>
      </c>
      <c r="N58" s="10" t="s">
        <v>60</v>
      </c>
      <c r="O58" s="10">
        <v>171136</v>
      </c>
      <c r="P58" s="10">
        <v>90450</v>
      </c>
      <c r="Q58" s="10" t="s">
        <v>60</v>
      </c>
      <c r="R58" s="10">
        <v>3705</v>
      </c>
      <c r="S58" s="10" t="s">
        <v>60</v>
      </c>
      <c r="T58" s="10">
        <v>20029</v>
      </c>
      <c r="U58" s="10">
        <v>52863</v>
      </c>
      <c r="V58" s="10" t="s">
        <v>90</v>
      </c>
      <c r="W58" s="10">
        <v>38243</v>
      </c>
      <c r="X58" s="10">
        <v>146954</v>
      </c>
      <c r="Y58" s="10">
        <v>398</v>
      </c>
    </row>
    <row r="59" spans="1:25" s="25" customFormat="1" ht="15" customHeight="1" x14ac:dyDescent="0.25">
      <c r="A59" s="17" t="s">
        <v>66</v>
      </c>
      <c r="B59" s="7"/>
      <c r="C59" s="7"/>
      <c r="D59" s="7"/>
      <c r="E59" s="7"/>
      <c r="F59" s="7"/>
      <c r="G59" s="7"/>
      <c r="H59" s="7"/>
      <c r="I59" s="7"/>
      <c r="J59" s="7"/>
      <c r="K59" s="7"/>
      <c r="L59" s="7"/>
      <c r="M59" s="7"/>
      <c r="N59" s="7"/>
      <c r="O59" s="7"/>
      <c r="P59" s="7"/>
      <c r="Q59" s="7"/>
      <c r="R59" s="7"/>
      <c r="S59" s="7"/>
      <c r="T59" s="7"/>
      <c r="U59" s="7"/>
      <c r="V59" s="7"/>
      <c r="W59" s="7"/>
      <c r="X59" s="7"/>
      <c r="Y59" s="7"/>
    </row>
    <row r="60" spans="1:25" s="25" customFormat="1" ht="15" customHeight="1" x14ac:dyDescent="0.25">
      <c r="A60" s="15" t="s">
        <v>67</v>
      </c>
      <c r="B60" s="9">
        <f t="shared" ref="B60:X60" si="4">IF(B37=0,"no budget data",IF(B27&gt;0,B37/B27,"no FLE data"))</f>
        <v>92.07105719237434</v>
      </c>
      <c r="C60" s="9">
        <f t="shared" si="4"/>
        <v>296.59435626102294</v>
      </c>
      <c r="D60" s="9">
        <f t="shared" si="4"/>
        <v>40.07104958518233</v>
      </c>
      <c r="E60" s="9">
        <f t="shared" si="4"/>
        <v>37.665886026541763</v>
      </c>
      <c r="F60" s="9">
        <f t="shared" si="4"/>
        <v>437.79877647058828</v>
      </c>
      <c r="G60" s="9">
        <f t="shared" si="4"/>
        <v>220.51881131079071</v>
      </c>
      <c r="H60" s="9">
        <f t="shared" si="4"/>
        <v>141.60120457433291</v>
      </c>
      <c r="I60" s="9">
        <f t="shared" si="4"/>
        <v>136.19942196531792</v>
      </c>
      <c r="J60" s="9">
        <f t="shared" si="4"/>
        <v>269.33333333333331</v>
      </c>
      <c r="K60" s="9">
        <f t="shared" si="4"/>
        <v>33.206831119544589</v>
      </c>
      <c r="L60" s="9">
        <f t="shared" si="4"/>
        <v>211.91018564977421</v>
      </c>
      <c r="M60" s="9">
        <f t="shared" si="4"/>
        <v>151.43664625529911</v>
      </c>
      <c r="N60" s="9">
        <f t="shared" si="4"/>
        <v>127.31712227166773</v>
      </c>
      <c r="O60" s="9">
        <f t="shared" si="4"/>
        <v>63.701899190640276</v>
      </c>
      <c r="P60" s="9">
        <f t="shared" si="4"/>
        <v>35.852178709321564</v>
      </c>
      <c r="Q60" s="9">
        <f t="shared" si="4"/>
        <v>80.860643185298628</v>
      </c>
      <c r="R60" s="9" t="s">
        <v>101</v>
      </c>
      <c r="S60" s="9">
        <f t="shared" si="4"/>
        <v>157.26364014993754</v>
      </c>
      <c r="T60" s="9">
        <f t="shared" si="4"/>
        <v>96.483709273182953</v>
      </c>
      <c r="U60" s="9">
        <f t="shared" si="4"/>
        <v>126.29560471128985</v>
      </c>
      <c r="V60" s="9">
        <f t="shared" si="4"/>
        <v>354.04207053000619</v>
      </c>
      <c r="W60" s="9">
        <f t="shared" si="4"/>
        <v>43.21</v>
      </c>
      <c r="X60" s="9">
        <f t="shared" si="4"/>
        <v>424.77892231055205</v>
      </c>
      <c r="Y60" s="9" t="s">
        <v>101</v>
      </c>
    </row>
    <row r="61" spans="1:25" s="25" customFormat="1" ht="15" customHeight="1" x14ac:dyDescent="0.25">
      <c r="A61" s="15" t="s">
        <v>50</v>
      </c>
      <c r="B61" s="9">
        <f t="shared" ref="B61:X61" si="5">IF(B37=0,"no budget data",IF(B28&gt;0,B37/B28,"no FLE data"))</f>
        <v>2833.3333333333335</v>
      </c>
      <c r="C61" s="9">
        <f t="shared" si="5"/>
        <v>3822.0227272727275</v>
      </c>
      <c r="D61" s="9">
        <f t="shared" si="5"/>
        <v>766.37730627306269</v>
      </c>
      <c r="E61" s="9">
        <f t="shared" si="5"/>
        <v>722.84644194756549</v>
      </c>
      <c r="F61" s="9">
        <f t="shared" si="5"/>
        <v>4430.1066666666666</v>
      </c>
      <c r="G61" s="9">
        <f t="shared" si="5"/>
        <v>2296.6666666666665</v>
      </c>
      <c r="H61" s="9">
        <f t="shared" si="5"/>
        <v>1481.1290271132377</v>
      </c>
      <c r="I61" s="9">
        <f t="shared" si="5"/>
        <v>1461.2403100775193</v>
      </c>
      <c r="J61" s="9">
        <f t="shared" si="5"/>
        <v>2835.0877192982457</v>
      </c>
      <c r="K61" s="9">
        <f t="shared" si="5"/>
        <v>673.07692307692309</v>
      </c>
      <c r="L61" s="9">
        <f t="shared" si="5"/>
        <v>3978.0565149136578</v>
      </c>
      <c r="M61" s="9">
        <f t="shared" si="5"/>
        <v>1481.5668202764978</v>
      </c>
      <c r="N61" s="9">
        <f t="shared" si="5"/>
        <v>1744.814718011268</v>
      </c>
      <c r="O61" s="9">
        <f t="shared" si="5"/>
        <v>666.33361274098911</v>
      </c>
      <c r="P61" s="9">
        <f t="shared" si="5"/>
        <v>462.71578572699769</v>
      </c>
      <c r="Q61" s="9">
        <f t="shared" si="5"/>
        <v>876.3817427385892</v>
      </c>
      <c r="R61" s="9" t="s">
        <v>101</v>
      </c>
      <c r="S61" s="9" t="s">
        <v>101</v>
      </c>
      <c r="T61" s="9">
        <f t="shared" si="5"/>
        <v>929.87922705314008</v>
      </c>
      <c r="U61" s="9">
        <f t="shared" si="5"/>
        <v>1458.1592039800994</v>
      </c>
      <c r="V61" s="9">
        <f t="shared" si="5"/>
        <v>5049.2647058823532</v>
      </c>
      <c r="W61" s="9">
        <f t="shared" si="5"/>
        <v>762.52941176470586</v>
      </c>
      <c r="X61" s="9">
        <f t="shared" si="5"/>
        <v>6022.3916666666664</v>
      </c>
      <c r="Y61" s="9" t="s">
        <v>101</v>
      </c>
    </row>
    <row r="62" spans="1:25" s="25" customFormat="1" ht="15" customHeight="1" x14ac:dyDescent="0.25">
      <c r="A62" s="15" t="s">
        <v>51</v>
      </c>
      <c r="B62" s="9">
        <f t="shared" ref="B62:X62" si="6">IF(B39=0,"no budget data",IF(B27&gt;0,B39/B27,"no FLE data"))</f>
        <v>614.87651646447136</v>
      </c>
      <c r="C62" s="9">
        <f t="shared" si="6"/>
        <v>793.88888888888891</v>
      </c>
      <c r="D62" s="9">
        <f t="shared" si="6"/>
        <v>207.57847771560873</v>
      </c>
      <c r="E62" s="9">
        <f t="shared" si="6"/>
        <v>189.04781420765028</v>
      </c>
      <c r="F62" s="9">
        <f t="shared" si="6"/>
        <v>1121.0946117647061</v>
      </c>
      <c r="G62" s="9">
        <f t="shared" si="6"/>
        <v>982.40250284050001</v>
      </c>
      <c r="H62" s="9">
        <f t="shared" si="6"/>
        <v>962.30665311308769</v>
      </c>
      <c r="I62" s="9">
        <f t="shared" si="6"/>
        <v>653.61057803468213</v>
      </c>
      <c r="J62" s="9">
        <f t="shared" si="6"/>
        <v>1066.4116666666666</v>
      </c>
      <c r="K62" s="9">
        <f t="shared" si="6"/>
        <v>336.5740037950664</v>
      </c>
      <c r="L62" s="9">
        <f t="shared" si="6"/>
        <v>658.67578190332836</v>
      </c>
      <c r="M62" s="9">
        <f t="shared" si="6"/>
        <v>708.3843617522374</v>
      </c>
      <c r="N62" s="9">
        <f t="shared" si="6"/>
        <v>627.30091121000214</v>
      </c>
      <c r="O62" s="9">
        <f t="shared" si="6"/>
        <v>226.42711755749659</v>
      </c>
      <c r="P62" s="9">
        <f t="shared" si="6"/>
        <v>260.21235521235519</v>
      </c>
      <c r="Q62" s="9">
        <f t="shared" si="6"/>
        <v>293.41336140888205</v>
      </c>
      <c r="R62" s="9" t="s">
        <v>101</v>
      </c>
      <c r="S62" s="9" t="s">
        <v>101</v>
      </c>
      <c r="T62" s="9">
        <f t="shared" si="6"/>
        <v>432.56516290726819</v>
      </c>
      <c r="U62" s="9">
        <f t="shared" si="6"/>
        <v>612.51967825337545</v>
      </c>
      <c r="V62" s="9">
        <f t="shared" si="6"/>
        <v>1117.0880593936895</v>
      </c>
      <c r="W62" s="9">
        <f t="shared" si="6"/>
        <v>160.45393333333334</v>
      </c>
      <c r="X62" s="9">
        <f t="shared" si="6"/>
        <v>1066.0494026714473</v>
      </c>
      <c r="Y62" s="9" t="s">
        <v>101</v>
      </c>
    </row>
    <row r="63" spans="1:25" s="25" customFormat="1" ht="15" customHeight="1" x14ac:dyDescent="0.25">
      <c r="A63" s="15" t="s">
        <v>52</v>
      </c>
      <c r="B63" s="11">
        <f t="shared" ref="B63:X63" si="7">IF(B37=0,"no budget data",IF(B39&gt;0,B37/B39,"no budget data"))</f>
        <v>0.14973910163585563</v>
      </c>
      <c r="C63" s="11">
        <f t="shared" si="7"/>
        <v>0.37359680984593513</v>
      </c>
      <c r="D63" s="11">
        <f t="shared" si="7"/>
        <v>0.19304048293523646</v>
      </c>
      <c r="E63" s="11">
        <f t="shared" si="7"/>
        <v>0.1992399974811109</v>
      </c>
      <c r="F63" s="11">
        <f t="shared" si="7"/>
        <v>0.39051010670852543</v>
      </c>
      <c r="G63" s="11">
        <f t="shared" si="7"/>
        <v>0.22446890217928681</v>
      </c>
      <c r="H63" s="11">
        <f t="shared" si="7"/>
        <v>0.14714769363409183</v>
      </c>
      <c r="I63" s="11">
        <f t="shared" si="7"/>
        <v>0.20838007606127032</v>
      </c>
      <c r="J63" s="11">
        <f t="shared" si="7"/>
        <v>0.25256037771529755</v>
      </c>
      <c r="K63" s="11">
        <f t="shared" si="7"/>
        <v>9.866130700861736E-2</v>
      </c>
      <c r="L63" s="11">
        <f t="shared" si="7"/>
        <v>0.32172153807967935</v>
      </c>
      <c r="M63" s="11">
        <f t="shared" si="7"/>
        <v>0.21377751180264645</v>
      </c>
      <c r="N63" s="11">
        <f t="shared" si="7"/>
        <v>0.20296020617296004</v>
      </c>
      <c r="O63" s="11">
        <f t="shared" si="7"/>
        <v>0.2813351151478774</v>
      </c>
      <c r="P63" s="11">
        <f t="shared" si="7"/>
        <v>0.13778046273038483</v>
      </c>
      <c r="Q63" s="11">
        <f t="shared" si="7"/>
        <v>0.27558609736458595</v>
      </c>
      <c r="R63" s="11" t="s">
        <v>101</v>
      </c>
      <c r="S63" s="11" t="s">
        <v>101</v>
      </c>
      <c r="T63" s="11">
        <f t="shared" si="7"/>
        <v>0.22305011486527593</v>
      </c>
      <c r="U63" s="11">
        <f t="shared" si="7"/>
        <v>0.20619028121908975</v>
      </c>
      <c r="V63" s="11">
        <f t="shared" si="7"/>
        <v>0.31693300053906764</v>
      </c>
      <c r="W63" s="11">
        <f t="shared" si="7"/>
        <v>0.26929847777700683</v>
      </c>
      <c r="X63" s="11">
        <f t="shared" si="7"/>
        <v>0.39846082296569463</v>
      </c>
      <c r="Y63" s="11" t="s">
        <v>101</v>
      </c>
    </row>
    <row r="64" spans="1:25" s="25" customFormat="1" ht="27" customHeight="1" x14ac:dyDescent="0.25">
      <c r="A64" s="15" t="s">
        <v>53</v>
      </c>
      <c r="B64" s="11" t="s">
        <v>101</v>
      </c>
      <c r="C64" s="11">
        <f t="shared" ref="C64:W64" si="8">IF(C39=0,"no budget data",IF(C41&gt;0,C39/C41,"no inst. budget data"))</f>
        <v>3.27418533604888E-2</v>
      </c>
      <c r="D64" s="11">
        <f t="shared" si="8"/>
        <v>1.5378465836800734E-2</v>
      </c>
      <c r="E64" s="11">
        <f t="shared" si="8"/>
        <v>1.0704958613754157E-2</v>
      </c>
      <c r="F64" s="11">
        <f t="shared" si="8"/>
        <v>3.4798279400704318E-2</v>
      </c>
      <c r="G64" s="11">
        <f t="shared" si="8"/>
        <v>4.9213700793644462E-2</v>
      </c>
      <c r="H64" s="11">
        <f t="shared" si="8"/>
        <v>2.6683501562735339E-2</v>
      </c>
      <c r="I64" s="11">
        <f t="shared" si="8"/>
        <v>1.0207011185751897E-2</v>
      </c>
      <c r="J64" s="11">
        <f t="shared" si="8"/>
        <v>3.9331632653061221E-2</v>
      </c>
      <c r="K64" s="11">
        <f t="shared" si="8"/>
        <v>1.1530607926566901E-2</v>
      </c>
      <c r="L64" s="11">
        <f t="shared" si="8"/>
        <v>3.4545811403508771E-2</v>
      </c>
      <c r="M64" s="11">
        <f t="shared" si="8"/>
        <v>2.7743598163340228E-2</v>
      </c>
      <c r="N64" s="11">
        <f t="shared" si="8"/>
        <v>2.8017784213789153E-2</v>
      </c>
      <c r="O64" s="11">
        <f t="shared" si="8"/>
        <v>8.913514195583597E-3</v>
      </c>
      <c r="P64" s="11" t="s">
        <v>101</v>
      </c>
      <c r="Q64" s="11">
        <f t="shared" si="8"/>
        <v>9.6882120193158543E-3</v>
      </c>
      <c r="R64" s="11" t="s">
        <v>101</v>
      </c>
      <c r="S64" s="11" t="s">
        <v>101</v>
      </c>
      <c r="T64" s="11">
        <f t="shared" si="8"/>
        <v>1.0027509876830119E-2</v>
      </c>
      <c r="U64" s="11">
        <f t="shared" si="8"/>
        <v>2.3661979802463654E-2</v>
      </c>
      <c r="V64" s="11" t="s">
        <v>101</v>
      </c>
      <c r="W64" s="11">
        <f t="shared" si="8"/>
        <v>7.6816321971147706E-3</v>
      </c>
      <c r="X64" s="11" t="s">
        <v>101</v>
      </c>
      <c r="Y64" s="11" t="s">
        <v>101</v>
      </c>
    </row>
    <row r="65" spans="1:25" s="25" customFormat="1" ht="15" customHeight="1" x14ac:dyDescent="0.25">
      <c r="A65" s="15" t="s">
        <v>54</v>
      </c>
      <c r="B65" s="6">
        <f t="shared" ref="B65:Y65" si="9">IF(B20=0,"no collection data",IF(B27&gt;0,B20/B27,"no FLE data"))</f>
        <v>51.424393414211437</v>
      </c>
      <c r="C65" s="6">
        <f t="shared" si="9"/>
        <v>229.51675485008818</v>
      </c>
      <c r="D65" s="6">
        <f t="shared" si="9"/>
        <v>8.0820953115956016</v>
      </c>
      <c r="E65" s="6">
        <f t="shared" si="9"/>
        <v>2.1247072599531616</v>
      </c>
      <c r="F65" s="6">
        <f t="shared" si="9"/>
        <v>183.13647058823528</v>
      </c>
      <c r="G65" s="6">
        <f t="shared" si="9"/>
        <v>57.970202755685001</v>
      </c>
      <c r="H65" s="6">
        <f t="shared" si="9"/>
        <v>46.585006353240153</v>
      </c>
      <c r="I65" s="6">
        <f t="shared" si="9"/>
        <v>28.242052023121389</v>
      </c>
      <c r="J65" s="6">
        <f t="shared" si="9"/>
        <v>110.99166666666666</v>
      </c>
      <c r="K65" s="6">
        <f t="shared" si="9"/>
        <v>18.549810246679318</v>
      </c>
      <c r="L65" s="6">
        <f t="shared" si="9"/>
        <v>25.567486201705972</v>
      </c>
      <c r="M65" s="6">
        <f t="shared" si="9"/>
        <v>48.158737635421573</v>
      </c>
      <c r="N65" s="6">
        <f t="shared" si="9"/>
        <v>20.745390972663699</v>
      </c>
      <c r="O65" s="6">
        <f t="shared" si="9"/>
        <v>7.2787883644522795</v>
      </c>
      <c r="P65" s="6">
        <f t="shared" si="9"/>
        <v>10.773855488141203</v>
      </c>
      <c r="Q65" s="6">
        <f t="shared" si="9"/>
        <v>27.830781010719754</v>
      </c>
      <c r="R65" s="6">
        <f t="shared" si="9"/>
        <v>39.100463678516228</v>
      </c>
      <c r="S65" s="6">
        <f t="shared" si="9"/>
        <v>203.30695543523532</v>
      </c>
      <c r="T65" s="6">
        <f t="shared" si="9"/>
        <v>20.132832080200501</v>
      </c>
      <c r="U65" s="6">
        <f t="shared" si="9"/>
        <v>40.835679402470554</v>
      </c>
      <c r="V65" s="6">
        <f t="shared" si="9"/>
        <v>82.414930913590439</v>
      </c>
      <c r="W65" s="6">
        <f t="shared" si="9"/>
        <v>6.3471333333333337</v>
      </c>
      <c r="X65" s="6">
        <f t="shared" si="9"/>
        <v>93.672137892524944</v>
      </c>
      <c r="Y65" s="6">
        <f t="shared" si="9"/>
        <v>254.55233853006681</v>
      </c>
    </row>
    <row r="66" spans="1:25" s="25" customFormat="1" ht="15" customHeight="1" x14ac:dyDescent="0.25">
      <c r="A66" s="15" t="s">
        <v>55</v>
      </c>
      <c r="B66" s="6">
        <f t="shared" ref="B66:Y66" si="10">IF(B24=0,"no E-book data",IF(B27&gt;0,B24/B27,"no FLE data"))</f>
        <v>93.538778162911612</v>
      </c>
      <c r="C66" s="6">
        <f t="shared" si="10"/>
        <v>264.55026455026456</v>
      </c>
      <c r="D66" s="6">
        <f t="shared" si="10"/>
        <v>1.6483696700752459</v>
      </c>
      <c r="E66" s="6">
        <f t="shared" si="10"/>
        <v>26.93208430913349</v>
      </c>
      <c r="F66" s="6" t="s">
        <v>102</v>
      </c>
      <c r="G66" s="6">
        <f t="shared" si="10"/>
        <v>364.92742722719197</v>
      </c>
      <c r="H66" s="6">
        <f t="shared" si="10"/>
        <v>189.34231257941551</v>
      </c>
      <c r="I66" s="6">
        <f t="shared" si="10"/>
        <v>193.17557803468208</v>
      </c>
      <c r="J66" s="6">
        <f t="shared" si="10"/>
        <v>267.37</v>
      </c>
      <c r="K66" s="6">
        <f t="shared" si="10"/>
        <v>0.9074952561669829</v>
      </c>
      <c r="L66" s="6">
        <f t="shared" si="10"/>
        <v>32.252885097842452</v>
      </c>
      <c r="M66" s="6">
        <f t="shared" si="10"/>
        <v>7.5869053226566177</v>
      </c>
      <c r="N66" s="6">
        <f t="shared" si="10"/>
        <v>4.1642085187539729E-2</v>
      </c>
      <c r="O66" s="6">
        <f t="shared" si="10"/>
        <v>4.8064748777946953</v>
      </c>
      <c r="P66" s="6">
        <f t="shared" si="10"/>
        <v>18.001378929950359</v>
      </c>
      <c r="Q66" s="6">
        <f t="shared" si="10"/>
        <v>49.714395099540582</v>
      </c>
      <c r="R66" s="6">
        <f t="shared" si="10"/>
        <v>121.61514683153014</v>
      </c>
      <c r="S66" s="6" t="s">
        <v>102</v>
      </c>
      <c r="T66" s="6">
        <f t="shared" si="10"/>
        <v>348.74686716791979</v>
      </c>
      <c r="U66" s="6">
        <f t="shared" si="10"/>
        <v>111.61160586038494</v>
      </c>
      <c r="V66" s="6">
        <f t="shared" si="10"/>
        <v>245.78676015673335</v>
      </c>
      <c r="W66" s="6">
        <f t="shared" si="10"/>
        <v>10.087133333333334</v>
      </c>
      <c r="X66" s="6">
        <f t="shared" si="10"/>
        <v>11.560842284689874</v>
      </c>
      <c r="Y66" s="6">
        <f t="shared" si="10"/>
        <v>1.7728285077951003</v>
      </c>
    </row>
    <row r="67" spans="1:25" s="25" customFormat="1" ht="15" customHeight="1" x14ac:dyDescent="0.25">
      <c r="A67" s="15" t="s">
        <v>107</v>
      </c>
      <c r="B67" s="6">
        <f>IF(B7=0,"no comp. data",IF(B27&gt;0,1/(B7/B27),"no FLE data"))</f>
        <v>35.507692307692309</v>
      </c>
      <c r="C67" s="6">
        <f t="shared" ref="C67:Y67" si="11">IF(C7=0,"no comp. data",IF(C27&gt;0,1/(C7/C27),"no FLE data"))</f>
        <v>31.5</v>
      </c>
      <c r="D67" s="6">
        <f t="shared" si="11"/>
        <v>148.08571428571429</v>
      </c>
      <c r="E67" s="6">
        <f t="shared" si="11"/>
        <v>58.22727272727272</v>
      </c>
      <c r="F67" s="6">
        <f t="shared" si="11"/>
        <v>28.333333333333332</v>
      </c>
      <c r="G67" s="6">
        <f t="shared" si="11"/>
        <v>18.936060606060607</v>
      </c>
      <c r="H67" s="6">
        <f t="shared" si="11"/>
        <v>22.357954545454543</v>
      </c>
      <c r="I67" s="6">
        <f t="shared" si="11"/>
        <v>39.542857142857137</v>
      </c>
      <c r="J67" s="6">
        <f t="shared" si="11"/>
        <v>23.076923076923077</v>
      </c>
      <c r="K67" s="6">
        <f t="shared" si="11"/>
        <v>33.460317460317462</v>
      </c>
      <c r="L67" s="6">
        <f t="shared" si="11"/>
        <v>27.489655172413794</v>
      </c>
      <c r="M67" s="6">
        <f t="shared" si="11"/>
        <v>19.841121495327101</v>
      </c>
      <c r="N67" s="6">
        <f t="shared" si="11"/>
        <v>63.770270270270274</v>
      </c>
      <c r="O67" s="6">
        <f t="shared" si="11"/>
        <v>143.43678160919541</v>
      </c>
      <c r="P67" s="6">
        <f t="shared" si="11"/>
        <v>54.939393939393938</v>
      </c>
      <c r="Q67" s="6">
        <f t="shared" si="11"/>
        <v>87.066666666666663</v>
      </c>
      <c r="R67" s="6">
        <f t="shared" si="11"/>
        <v>25.88</v>
      </c>
      <c r="S67" s="6">
        <f t="shared" si="11"/>
        <v>48.019999999999996</v>
      </c>
      <c r="T67" s="6">
        <f t="shared" si="11"/>
        <v>16.978723404255319</v>
      </c>
      <c r="U67" s="6">
        <f t="shared" si="11"/>
        <v>24.687943262411348</v>
      </c>
      <c r="V67" s="6">
        <f t="shared" si="11"/>
        <v>7.6968253968253961</v>
      </c>
      <c r="W67" s="6">
        <f t="shared" si="11"/>
        <v>93.16770186335404</v>
      </c>
      <c r="X67" s="6">
        <f t="shared" si="11"/>
        <v>28.237759336099586</v>
      </c>
      <c r="Y67" s="6">
        <f t="shared" si="11"/>
        <v>28.0625</v>
      </c>
    </row>
    <row r="68" spans="1:25" s="25" customFormat="1" ht="15" customHeight="1" x14ac:dyDescent="0.25">
      <c r="A68" s="15" t="s">
        <v>108</v>
      </c>
      <c r="B68" s="6" t="s">
        <v>100</v>
      </c>
      <c r="C68" s="6" t="s">
        <v>100</v>
      </c>
      <c r="D68" s="6">
        <f>IF(D8=0,"no device data",IF(D27&gt;0,1/(D8/D27),"no FLE data"))</f>
        <v>304.88235294117646</v>
      </c>
      <c r="E68" s="6">
        <f t="shared" ref="E68:F68" si="12">IF(E8=0,"no device data",IF(E27&gt;0,1/(E8/E27),"no FLE data"))</f>
        <v>1281</v>
      </c>
      <c r="F68" s="6">
        <f t="shared" si="12"/>
        <v>212.50000000000003</v>
      </c>
      <c r="G68" s="6" t="s">
        <v>100</v>
      </c>
      <c r="H68" s="6">
        <f>IF(H8=0,"no device data",IF(H27&gt;0,1/(H8/H27),"no FLE data"))</f>
        <v>393.5</v>
      </c>
      <c r="I68" s="6" t="s">
        <v>100</v>
      </c>
      <c r="J68" s="6">
        <f>IF(J8=0,"no device data",IF(J27&gt;0,1/(J8/J27),"no FLE data"))</f>
        <v>300</v>
      </c>
      <c r="K68" s="6" t="s">
        <v>100</v>
      </c>
      <c r="L68" s="6">
        <f>IF(L8=0,"no device data",IF(L27&gt;0,1/(L8/L27),"no FLE data"))</f>
        <v>68.331428571428575</v>
      </c>
      <c r="M68" s="6">
        <f t="shared" ref="M68:O68" si="13">IF(M8=0,"no device data",IF(M27&gt;0,1/(M8/M27),"no FLE data"))</f>
        <v>30.328571428571426</v>
      </c>
      <c r="N68" s="6">
        <f t="shared" si="13"/>
        <v>102.58695652173914</v>
      </c>
      <c r="O68" s="6">
        <f t="shared" si="13"/>
        <v>265.51063829787233</v>
      </c>
      <c r="P68" s="6" t="s">
        <v>100</v>
      </c>
      <c r="Q68" s="6" t="s">
        <v>100</v>
      </c>
      <c r="R68" s="6">
        <f>IF(R8=0,"no device data",IF(R27&gt;0,1/(R8/R27),"no FLE data"))</f>
        <v>34.972972972972975</v>
      </c>
      <c r="S68" s="6" t="s">
        <v>100</v>
      </c>
      <c r="T68" s="6" t="s">
        <v>100</v>
      </c>
      <c r="U68" s="6">
        <f>IF(U8=0,"no device data",IF(U27&gt;0,1/(U8/U27),"no FLE data"))</f>
        <v>49.028169014084504</v>
      </c>
      <c r="V68" s="6" t="s">
        <v>100</v>
      </c>
      <c r="W68" s="6">
        <f>IF(W8=0,"no device data",IF(W27&gt;0,1/(W8/W27),"no FLE data"))</f>
        <v>750</v>
      </c>
      <c r="X68" s="6">
        <f>IF(X8=0,"no device data",IF(X27&gt;0,1/(X8/X27),"no FLE data"))</f>
        <v>295.88260869565221</v>
      </c>
      <c r="Y68" s="6" t="s">
        <v>100</v>
      </c>
    </row>
    <row r="69" spans="1:25" s="25" customFormat="1" ht="15" customHeight="1" x14ac:dyDescent="0.25">
      <c r="A69" s="15" t="s">
        <v>57</v>
      </c>
      <c r="B69" s="6">
        <f t="shared" ref="B69:Y69" si="14">IF(B27=0,"no FLE data",IF(B33&gt;0,B27/B33,"no staff data"))</f>
        <v>178.91472868217053</v>
      </c>
      <c r="C69" s="6">
        <f t="shared" si="14"/>
        <v>131.86046511627907</v>
      </c>
      <c r="D69" s="6">
        <f t="shared" si="14"/>
        <v>655.86839607719082</v>
      </c>
      <c r="E69" s="6">
        <f t="shared" si="14"/>
        <v>394.15384615384613</v>
      </c>
      <c r="F69" s="6">
        <f t="shared" si="14"/>
        <v>75.892857142857153</v>
      </c>
      <c r="G69" s="6">
        <f t="shared" si="14"/>
        <v>107.73965517241378</v>
      </c>
      <c r="H69" s="6">
        <f t="shared" si="14"/>
        <v>107.86732456140349</v>
      </c>
      <c r="I69" s="6">
        <f t="shared" si="14"/>
        <v>148.81720430107526</v>
      </c>
      <c r="J69" s="6">
        <f t="shared" si="14"/>
        <v>90.497737556561091</v>
      </c>
      <c r="K69" s="6">
        <f t="shared" si="14"/>
        <v>527</v>
      </c>
      <c r="L69" s="6">
        <f t="shared" si="14"/>
        <v>203.36734693877548</v>
      </c>
      <c r="M69" s="6">
        <f t="shared" si="14"/>
        <v>114.75675675675676</v>
      </c>
      <c r="N69" s="6">
        <f t="shared" si="14"/>
        <v>173.1743119266055</v>
      </c>
      <c r="O69" s="6">
        <f t="shared" si="14"/>
        <v>489.37254901960785</v>
      </c>
      <c r="P69" s="6">
        <f t="shared" si="14"/>
        <v>329.63636363636363</v>
      </c>
      <c r="Q69" s="6">
        <f t="shared" si="14"/>
        <v>384.11764705882354</v>
      </c>
      <c r="R69" s="6">
        <f t="shared" si="14"/>
        <v>258.8</v>
      </c>
      <c r="S69" s="6">
        <f t="shared" si="14"/>
        <v>120.05</v>
      </c>
      <c r="T69" s="6">
        <f t="shared" si="14"/>
        <v>169.78723404255319</v>
      </c>
      <c r="U69" s="6">
        <f t="shared" si="14"/>
        <v>177.96523517382414</v>
      </c>
      <c r="V69" s="6">
        <f t="shared" si="14"/>
        <v>60.612499999999997</v>
      </c>
      <c r="W69" s="6">
        <f t="shared" si="14"/>
        <v>663.71681415929208</v>
      </c>
      <c r="X69" s="6">
        <f t="shared" si="14"/>
        <v>146.98272138228944</v>
      </c>
      <c r="Y69" s="6">
        <f t="shared" si="14"/>
        <v>44.9</v>
      </c>
    </row>
    <row r="70" spans="1:25" s="25" customFormat="1" ht="15" customHeight="1" x14ac:dyDescent="0.25">
      <c r="A70" s="15" t="s">
        <v>58</v>
      </c>
      <c r="B70" s="6" t="s">
        <v>99</v>
      </c>
      <c r="C70" s="6">
        <f t="shared" ref="C70:X70" si="15">IF(C54=0,"no gate count",IF(C27&gt;0,C54/C27,"no FLE data"))</f>
        <v>219.00881834215167</v>
      </c>
      <c r="D70" s="6">
        <f t="shared" si="15"/>
        <v>36.726654447231333</v>
      </c>
      <c r="E70" s="6" t="s">
        <v>99</v>
      </c>
      <c r="F70" s="6" t="s">
        <v>99</v>
      </c>
      <c r="G70" s="6">
        <f t="shared" si="15"/>
        <v>131.77279201139402</v>
      </c>
      <c r="H70" s="6">
        <f t="shared" si="15"/>
        <v>85.800508259212194</v>
      </c>
      <c r="I70" s="6" t="s">
        <v>99</v>
      </c>
      <c r="J70" s="6" t="s">
        <v>99</v>
      </c>
      <c r="K70" s="6" t="s">
        <v>99</v>
      </c>
      <c r="L70" s="6" t="s">
        <v>99</v>
      </c>
      <c r="M70" s="6">
        <f t="shared" si="15"/>
        <v>109.79227508243052</v>
      </c>
      <c r="N70" s="6">
        <f t="shared" si="15"/>
        <v>66.528395846577666</v>
      </c>
      <c r="O70" s="6" t="s">
        <v>99</v>
      </c>
      <c r="P70" s="6">
        <f t="shared" si="15"/>
        <v>63.03033645890789</v>
      </c>
      <c r="Q70" s="6" t="s">
        <v>99</v>
      </c>
      <c r="R70" s="6">
        <f t="shared" si="15"/>
        <v>78.032457496136018</v>
      </c>
      <c r="S70" s="6">
        <f t="shared" si="15"/>
        <v>47.359433569346109</v>
      </c>
      <c r="T70" s="6">
        <f t="shared" si="15"/>
        <v>70.988721804511272</v>
      </c>
      <c r="U70" s="6">
        <f t="shared" si="15"/>
        <v>98.927894283251945</v>
      </c>
      <c r="V70" s="6" t="s">
        <v>99</v>
      </c>
      <c r="W70" s="6">
        <f t="shared" si="15"/>
        <v>26.673666666666666</v>
      </c>
      <c r="X70" s="6">
        <f t="shared" si="15"/>
        <v>56.158876170043932</v>
      </c>
      <c r="Y70" s="6" t="s">
        <v>99</v>
      </c>
    </row>
    <row r="71" spans="1:25" s="25" customFormat="1" ht="15" customHeight="1" x14ac:dyDescent="0.25">
      <c r="A71" s="15" t="s">
        <v>59</v>
      </c>
      <c r="B71" s="6">
        <f t="shared" ref="B71:Y71" si="16">IF(B43=0,"no circ. data",IF(B27&gt;0,B43/B27,"no FLE data"))</f>
        <v>23.924393414211437</v>
      </c>
      <c r="C71" s="6">
        <f t="shared" si="16"/>
        <v>98.130511463844798</v>
      </c>
      <c r="D71" s="6">
        <f t="shared" si="16"/>
        <v>2.3560196797221686</v>
      </c>
      <c r="E71" s="6">
        <f t="shared" si="16"/>
        <v>0.84074941451990637</v>
      </c>
      <c r="F71" s="6">
        <f t="shared" si="16"/>
        <v>25.484705882352941</v>
      </c>
      <c r="G71" s="6">
        <f t="shared" si="16"/>
        <v>21.395765654755238</v>
      </c>
      <c r="H71" s="6">
        <f t="shared" si="16"/>
        <v>4.8101651842439646</v>
      </c>
      <c r="I71" s="6">
        <f t="shared" si="16"/>
        <v>5.7637283236994223</v>
      </c>
      <c r="J71" s="6">
        <f t="shared" si="16"/>
        <v>31.398333333333333</v>
      </c>
      <c r="K71" s="6">
        <f t="shared" si="16"/>
        <v>2.8851992409867173</v>
      </c>
      <c r="L71" s="6">
        <f t="shared" si="16"/>
        <v>12.764341863187823</v>
      </c>
      <c r="M71" s="6">
        <f t="shared" si="16"/>
        <v>15.958078191238814</v>
      </c>
      <c r="N71" s="6">
        <f t="shared" si="16"/>
        <v>6.7174189446916719</v>
      </c>
      <c r="O71" s="6">
        <f t="shared" si="16"/>
        <v>1.3979485535699976</v>
      </c>
      <c r="P71" s="6">
        <f t="shared" si="16"/>
        <v>5.0468836183121901</v>
      </c>
      <c r="Q71" s="6">
        <f t="shared" si="16"/>
        <v>1.6799387442572742</v>
      </c>
      <c r="R71" s="6">
        <f t="shared" si="16"/>
        <v>6.6646058732612055</v>
      </c>
      <c r="S71" s="6">
        <f t="shared" si="16"/>
        <v>25.291545189504372</v>
      </c>
      <c r="T71" s="6">
        <f t="shared" si="16"/>
        <v>3.7756892230576442</v>
      </c>
      <c r="U71" s="6">
        <f t="shared" si="16"/>
        <v>9.3510485492674515</v>
      </c>
      <c r="V71" s="6" t="s">
        <v>98</v>
      </c>
      <c r="W71" s="6">
        <f t="shared" si="16"/>
        <v>1.5553999999999999</v>
      </c>
      <c r="X71" s="6">
        <f t="shared" si="16"/>
        <v>9.4507222312021515</v>
      </c>
      <c r="Y71" s="6">
        <f t="shared" si="16"/>
        <v>40.953229398663694</v>
      </c>
    </row>
    <row r="72" spans="1:25" s="25" customFormat="1" ht="15" customHeight="1" x14ac:dyDescent="0.25">
      <c r="A72" s="19" t="s">
        <v>69</v>
      </c>
      <c r="B72" s="14">
        <f t="shared" ref="B72:Y72" si="17">IF(B58=0,"no usage data",IF(B27&gt;0,B58/B27,"no FLE data"))</f>
        <v>0.38561525129982666</v>
      </c>
      <c r="C72" s="14">
        <f t="shared" si="17"/>
        <v>6.5308641975308639</v>
      </c>
      <c r="D72" s="14" t="s">
        <v>97</v>
      </c>
      <c r="E72" s="14">
        <f t="shared" si="17"/>
        <v>3.5347384855581576</v>
      </c>
      <c r="F72" s="14" t="s">
        <v>97</v>
      </c>
      <c r="G72" s="14" t="s">
        <v>97</v>
      </c>
      <c r="H72" s="14" t="s">
        <v>97</v>
      </c>
      <c r="I72" s="14">
        <f t="shared" si="17"/>
        <v>3.2174855491329479</v>
      </c>
      <c r="J72" s="14">
        <f t="shared" si="17"/>
        <v>0.29333333333333333</v>
      </c>
      <c r="K72" s="14">
        <f t="shared" si="17"/>
        <v>2.1200189753320684</v>
      </c>
      <c r="L72" s="14" t="s">
        <v>97</v>
      </c>
      <c r="M72" s="14">
        <f t="shared" si="17"/>
        <v>2.4493641073951955</v>
      </c>
      <c r="N72" s="14" t="s">
        <v>97</v>
      </c>
      <c r="O72" s="14">
        <f t="shared" si="17"/>
        <v>13.71391938456607</v>
      </c>
      <c r="P72" s="14">
        <f t="shared" si="17"/>
        <v>24.944842801985658</v>
      </c>
      <c r="Q72" s="14" t="s">
        <v>97</v>
      </c>
      <c r="R72" s="14">
        <f t="shared" si="17"/>
        <v>2.8632148377125195</v>
      </c>
      <c r="S72" s="14" t="s">
        <v>97</v>
      </c>
      <c r="T72" s="14">
        <f t="shared" si="17"/>
        <v>25.098997493734334</v>
      </c>
      <c r="U72" s="14">
        <f t="shared" si="17"/>
        <v>15.186153404194197</v>
      </c>
      <c r="V72" s="14" t="s">
        <v>97</v>
      </c>
      <c r="W72" s="14">
        <f t="shared" si="17"/>
        <v>2.5495333333333332</v>
      </c>
      <c r="X72" s="14">
        <f t="shared" si="17"/>
        <v>21.594051695002424</v>
      </c>
      <c r="Y72" s="14">
        <f t="shared" si="17"/>
        <v>1.7728285077951003</v>
      </c>
    </row>
  </sheetData>
  <pageMargins left="0" right="0" top="0" bottom="0" header="0" footer="0"/>
  <pageSetup paperSize="17" scale="39" orientation="landscape" r:id="rId1"/>
  <legacyDrawing r:id="rId2"/>
  <tableParts count="1">
    <tablePart r:id="rId3"/>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tabColor theme="9" tint="-0.249977111117893"/>
    <pageSetUpPr fitToPage="1"/>
  </sheetPr>
  <dimension ref="A1:Y72"/>
  <sheetViews>
    <sheetView tabSelected="1" zoomScaleNormal="100" workbookViewId="0">
      <pane xSplit="1" ySplit="2" topLeftCell="B3" activePane="bottomRight" state="frozen"/>
      <selection pane="topRight" activeCell="B1" sqref="B1"/>
      <selection pane="bottomLeft" activeCell="A2" sqref="A2"/>
      <selection pane="bottomRight"/>
    </sheetView>
  </sheetViews>
  <sheetFormatPr defaultRowHeight="15" x14ac:dyDescent="0.25"/>
  <cols>
    <col min="1" max="1" width="47.140625" style="2" customWidth="1"/>
    <col min="2" max="24" width="22" customWidth="1"/>
    <col min="25" max="16384" width="9.140625" style="24"/>
  </cols>
  <sheetData>
    <row r="1" spans="1:25" x14ac:dyDescent="0.25">
      <c r="A1" s="1" t="s">
        <v>71</v>
      </c>
    </row>
    <row r="2" spans="1:25" s="3" customFormat="1" ht="25.5" x14ac:dyDescent="0.2">
      <c r="A2" s="4" t="s">
        <v>70</v>
      </c>
      <c r="B2" s="5" t="s">
        <v>87</v>
      </c>
      <c r="C2" s="5" t="s">
        <v>95</v>
      </c>
      <c r="D2" s="5" t="s">
        <v>83</v>
      </c>
      <c r="E2" s="5" t="s">
        <v>75</v>
      </c>
      <c r="F2" s="5" t="s">
        <v>103</v>
      </c>
      <c r="G2" s="5" t="s">
        <v>84</v>
      </c>
      <c r="H2" s="5" t="s">
        <v>110</v>
      </c>
      <c r="I2" s="5" t="s">
        <v>91</v>
      </c>
      <c r="J2" s="5" t="s">
        <v>76</v>
      </c>
      <c r="K2" s="5" t="s">
        <v>88</v>
      </c>
      <c r="L2" s="5" t="s">
        <v>81</v>
      </c>
      <c r="M2" s="5" t="s">
        <v>80</v>
      </c>
      <c r="N2" s="5" t="s">
        <v>73</v>
      </c>
      <c r="O2" s="5" t="s">
        <v>92</v>
      </c>
      <c r="P2" s="5" t="s">
        <v>82</v>
      </c>
      <c r="Q2" s="5" t="s">
        <v>85</v>
      </c>
      <c r="R2" s="5" t="s">
        <v>74</v>
      </c>
      <c r="S2" s="5" t="s">
        <v>77</v>
      </c>
      <c r="T2" s="5" t="s">
        <v>78</v>
      </c>
      <c r="U2" s="5" t="s">
        <v>89</v>
      </c>
      <c r="V2" s="5" t="s">
        <v>72</v>
      </c>
      <c r="W2" s="5" t="s">
        <v>86</v>
      </c>
      <c r="X2" s="5" t="s">
        <v>94</v>
      </c>
    </row>
    <row r="3" spans="1:25" s="25" customFormat="1" ht="15" customHeight="1" x14ac:dyDescent="0.25">
      <c r="A3" s="17" t="s">
        <v>61</v>
      </c>
      <c r="B3" s="12"/>
      <c r="C3" s="12"/>
      <c r="D3" s="12"/>
      <c r="E3" s="12"/>
      <c r="F3" s="12"/>
      <c r="G3" s="12"/>
      <c r="H3" s="12"/>
      <c r="I3" s="12"/>
      <c r="J3" s="12"/>
      <c r="K3" s="12"/>
      <c r="L3" s="12"/>
      <c r="M3" s="12"/>
      <c r="N3" s="12"/>
      <c r="O3" s="12"/>
      <c r="P3" s="12"/>
      <c r="Q3" s="12"/>
      <c r="R3" s="12"/>
      <c r="S3" s="12"/>
      <c r="T3" s="12"/>
      <c r="U3" s="12"/>
      <c r="V3" s="12"/>
      <c r="W3" s="12"/>
      <c r="X3" s="12"/>
    </row>
    <row r="4" spans="1:25" s="25" customFormat="1" ht="15" customHeight="1" x14ac:dyDescent="0.25">
      <c r="A4" s="15" t="s">
        <v>0</v>
      </c>
      <c r="B4" s="10">
        <v>1</v>
      </c>
      <c r="C4" s="10">
        <v>1</v>
      </c>
      <c r="D4" s="10">
        <v>3</v>
      </c>
      <c r="E4" s="10">
        <v>1</v>
      </c>
      <c r="F4" s="10">
        <v>1</v>
      </c>
      <c r="G4" s="10">
        <v>1</v>
      </c>
      <c r="H4" s="10">
        <v>2</v>
      </c>
      <c r="I4" s="10">
        <v>2</v>
      </c>
      <c r="J4" s="10">
        <v>1</v>
      </c>
      <c r="K4" s="10">
        <v>2</v>
      </c>
      <c r="L4" s="10">
        <v>3</v>
      </c>
      <c r="M4" s="10">
        <v>2</v>
      </c>
      <c r="N4" s="10">
        <v>1</v>
      </c>
      <c r="O4" s="10">
        <v>1</v>
      </c>
      <c r="P4" s="10">
        <v>2</v>
      </c>
      <c r="Q4" s="10">
        <v>2</v>
      </c>
      <c r="R4" s="10">
        <v>1</v>
      </c>
      <c r="S4" s="10">
        <v>2</v>
      </c>
      <c r="T4" s="10">
        <v>1</v>
      </c>
      <c r="U4" s="10">
        <v>1</v>
      </c>
      <c r="V4" s="10">
        <v>1</v>
      </c>
      <c r="W4" s="10">
        <v>1</v>
      </c>
      <c r="X4" s="10">
        <v>1</v>
      </c>
    </row>
    <row r="5" spans="1:25" s="26" customFormat="1" ht="15" customHeight="1" x14ac:dyDescent="0.25">
      <c r="A5" s="22" t="s">
        <v>1</v>
      </c>
      <c r="B5" s="23">
        <v>481</v>
      </c>
      <c r="C5" s="23">
        <v>1394</v>
      </c>
      <c r="D5" s="23">
        <v>6346</v>
      </c>
      <c r="E5" s="23">
        <v>1144</v>
      </c>
      <c r="F5" s="23">
        <v>883.7</v>
      </c>
      <c r="G5" s="23">
        <v>2000</v>
      </c>
      <c r="H5" s="23">
        <v>2831.9</v>
      </c>
      <c r="I5" s="23">
        <v>1158</v>
      </c>
      <c r="J5" s="23">
        <v>1000</v>
      </c>
      <c r="K5" s="23">
        <v>2531</v>
      </c>
      <c r="L5" s="23">
        <v>10259</v>
      </c>
      <c r="M5" s="23">
        <v>3000</v>
      </c>
      <c r="N5" s="23">
        <v>4050</v>
      </c>
      <c r="O5" s="23">
        <v>2171</v>
      </c>
      <c r="P5" s="23">
        <v>2374</v>
      </c>
      <c r="Q5" s="23">
        <v>775</v>
      </c>
      <c r="R5" s="23">
        <v>2152</v>
      </c>
      <c r="S5" s="23">
        <v>477.6</v>
      </c>
      <c r="T5" s="23">
        <v>4725</v>
      </c>
      <c r="U5" s="23">
        <v>587.53</v>
      </c>
      <c r="V5" s="23">
        <v>4366</v>
      </c>
      <c r="W5" s="23">
        <v>9183</v>
      </c>
      <c r="X5" s="23">
        <v>623.5</v>
      </c>
    </row>
    <row r="6" spans="1:25" s="25" customFormat="1" ht="15" customHeight="1" x14ac:dyDescent="0.25">
      <c r="A6" s="15" t="s">
        <v>2</v>
      </c>
      <c r="B6" s="10"/>
      <c r="C6" s="10"/>
      <c r="D6" s="10"/>
      <c r="E6" s="10"/>
      <c r="F6" s="10"/>
      <c r="G6" s="10"/>
      <c r="H6" s="10"/>
      <c r="I6" s="10"/>
      <c r="J6" s="10"/>
      <c r="K6" s="10"/>
      <c r="L6" s="10"/>
      <c r="M6" s="10"/>
      <c r="N6" s="10"/>
      <c r="O6" s="10"/>
      <c r="P6" s="10"/>
      <c r="Q6" s="10"/>
      <c r="R6" s="10"/>
      <c r="S6" s="10"/>
      <c r="T6" s="10"/>
      <c r="U6" s="10"/>
      <c r="V6" s="10"/>
      <c r="W6" s="10"/>
      <c r="X6" s="10"/>
    </row>
    <row r="7" spans="1:25" s="25" customFormat="1" ht="15" customHeight="1" x14ac:dyDescent="0.25">
      <c r="A7" s="18" t="s">
        <v>3</v>
      </c>
      <c r="B7" s="21">
        <v>26</v>
      </c>
      <c r="C7" s="21">
        <v>18</v>
      </c>
      <c r="D7" s="21">
        <v>140</v>
      </c>
      <c r="E7" s="21">
        <v>88</v>
      </c>
      <c r="F7" s="21">
        <v>15</v>
      </c>
      <c r="G7" s="21">
        <v>66</v>
      </c>
      <c r="H7" s="21">
        <v>88</v>
      </c>
      <c r="I7" s="21">
        <v>35</v>
      </c>
      <c r="J7" s="21">
        <v>26</v>
      </c>
      <c r="K7" s="21">
        <v>63</v>
      </c>
      <c r="L7" s="21">
        <v>435</v>
      </c>
      <c r="M7" s="21">
        <v>107</v>
      </c>
      <c r="N7" s="21">
        <v>148</v>
      </c>
      <c r="O7" s="21">
        <v>87</v>
      </c>
      <c r="P7" s="21">
        <v>66</v>
      </c>
      <c r="Q7" s="21">
        <v>15</v>
      </c>
      <c r="R7" s="21">
        <v>50</v>
      </c>
      <c r="S7" s="21">
        <v>47</v>
      </c>
      <c r="T7" s="21">
        <v>141</v>
      </c>
      <c r="U7" s="21">
        <v>63</v>
      </c>
      <c r="V7" s="21">
        <v>161</v>
      </c>
      <c r="W7" s="21">
        <v>241</v>
      </c>
      <c r="X7" s="21">
        <v>8</v>
      </c>
    </row>
    <row r="8" spans="1:25" s="27" customFormat="1" ht="15" customHeight="1" x14ac:dyDescent="0.25">
      <c r="A8" s="20" t="s">
        <v>4</v>
      </c>
      <c r="B8" s="21">
        <v>0</v>
      </c>
      <c r="C8" s="21">
        <v>0</v>
      </c>
      <c r="D8" s="21">
        <v>68</v>
      </c>
      <c r="E8" s="21">
        <v>4</v>
      </c>
      <c r="F8" s="21">
        <v>2</v>
      </c>
      <c r="G8" s="21">
        <v>0</v>
      </c>
      <c r="H8" s="21">
        <v>5</v>
      </c>
      <c r="I8" s="21">
        <v>0</v>
      </c>
      <c r="J8" s="21">
        <v>2</v>
      </c>
      <c r="K8" s="21">
        <v>0</v>
      </c>
      <c r="L8" s="21">
        <v>175</v>
      </c>
      <c r="M8" s="21">
        <v>70</v>
      </c>
      <c r="N8" s="21">
        <v>92</v>
      </c>
      <c r="O8" s="21">
        <v>47</v>
      </c>
      <c r="P8" s="21" t="s">
        <v>60</v>
      </c>
      <c r="Q8" s="21">
        <v>0</v>
      </c>
      <c r="R8" s="21">
        <v>37</v>
      </c>
      <c r="S8" s="21">
        <v>0</v>
      </c>
      <c r="T8" s="21">
        <v>71</v>
      </c>
      <c r="U8" s="21">
        <v>0</v>
      </c>
      <c r="V8" s="21">
        <v>20</v>
      </c>
      <c r="W8" s="21">
        <v>23</v>
      </c>
      <c r="X8" s="21">
        <v>0</v>
      </c>
    </row>
    <row r="9" spans="1:25" s="25" customFormat="1" ht="15" customHeight="1" x14ac:dyDescent="0.25">
      <c r="A9" s="15" t="s">
        <v>5</v>
      </c>
      <c r="B9" s="21"/>
      <c r="C9" s="21"/>
      <c r="D9" s="21"/>
      <c r="E9" s="21"/>
      <c r="F9" s="21"/>
      <c r="G9" s="21"/>
      <c r="H9" s="21"/>
      <c r="I9" s="21"/>
      <c r="J9" s="21"/>
      <c r="K9" s="21"/>
      <c r="L9" s="21"/>
      <c r="M9" s="21"/>
      <c r="N9" s="21"/>
      <c r="O9" s="21"/>
      <c r="P9" s="21"/>
      <c r="Q9" s="21"/>
      <c r="R9" s="21"/>
      <c r="S9" s="21"/>
      <c r="T9" s="21"/>
      <c r="U9" s="21"/>
      <c r="V9" s="21"/>
      <c r="W9" s="21"/>
      <c r="X9" s="21"/>
    </row>
    <row r="10" spans="1:25" s="27" customFormat="1" ht="15" customHeight="1" x14ac:dyDescent="0.25">
      <c r="A10" s="20" t="s">
        <v>6</v>
      </c>
      <c r="B10" s="21">
        <v>0</v>
      </c>
      <c r="C10" s="21">
        <v>0</v>
      </c>
      <c r="D10" s="21">
        <v>36</v>
      </c>
      <c r="E10" s="21">
        <v>33</v>
      </c>
      <c r="F10" s="21">
        <v>0</v>
      </c>
      <c r="G10" s="21">
        <v>0</v>
      </c>
      <c r="H10" s="21">
        <v>66</v>
      </c>
      <c r="I10" s="21">
        <v>29</v>
      </c>
      <c r="J10" s="21" t="s">
        <v>60</v>
      </c>
      <c r="K10" s="21">
        <v>0</v>
      </c>
      <c r="L10" s="21">
        <v>135</v>
      </c>
      <c r="M10" s="21">
        <v>37</v>
      </c>
      <c r="N10" s="21">
        <v>39</v>
      </c>
      <c r="O10" s="21">
        <v>39</v>
      </c>
      <c r="P10" s="21">
        <v>0</v>
      </c>
      <c r="Q10" s="21">
        <v>0</v>
      </c>
      <c r="R10" s="21">
        <v>30</v>
      </c>
      <c r="S10" s="21">
        <v>0</v>
      </c>
      <c r="T10" s="21">
        <v>28</v>
      </c>
      <c r="U10" s="21">
        <v>56</v>
      </c>
      <c r="V10" s="21">
        <v>40</v>
      </c>
      <c r="W10" s="21">
        <v>282</v>
      </c>
      <c r="X10" s="21">
        <v>0</v>
      </c>
    </row>
    <row r="11" spans="1:25" s="25" customFormat="1" ht="15" customHeight="1" x14ac:dyDescent="0.25">
      <c r="A11" s="18" t="s">
        <v>7</v>
      </c>
      <c r="B11" s="21">
        <v>8</v>
      </c>
      <c r="C11" s="21">
        <v>21</v>
      </c>
      <c r="D11" s="21">
        <v>122</v>
      </c>
      <c r="E11" s="21">
        <v>82</v>
      </c>
      <c r="F11" s="21">
        <v>8</v>
      </c>
      <c r="G11" s="21">
        <v>119</v>
      </c>
      <c r="H11" s="21">
        <v>59</v>
      </c>
      <c r="I11" s="21">
        <v>27</v>
      </c>
      <c r="J11" s="21">
        <v>44</v>
      </c>
      <c r="K11" s="21">
        <v>37</v>
      </c>
      <c r="L11" s="21">
        <v>214</v>
      </c>
      <c r="M11" s="21">
        <v>181</v>
      </c>
      <c r="N11" s="21">
        <v>36</v>
      </c>
      <c r="O11" s="21" t="s">
        <v>60</v>
      </c>
      <c r="P11" s="21">
        <v>38</v>
      </c>
      <c r="Q11" s="21">
        <v>19</v>
      </c>
      <c r="R11" s="21">
        <v>16</v>
      </c>
      <c r="S11" s="21">
        <v>37</v>
      </c>
      <c r="T11" s="21">
        <v>76</v>
      </c>
      <c r="U11" s="21">
        <v>1</v>
      </c>
      <c r="V11" s="21">
        <v>42</v>
      </c>
      <c r="W11" s="21">
        <v>169</v>
      </c>
      <c r="X11" s="21">
        <v>51</v>
      </c>
    </row>
    <row r="12" spans="1:25" s="25" customFormat="1" ht="15" customHeight="1" x14ac:dyDescent="0.25">
      <c r="A12" s="18" t="s">
        <v>8</v>
      </c>
      <c r="B12" s="21">
        <v>42</v>
      </c>
      <c r="C12" s="21">
        <v>139</v>
      </c>
      <c r="D12" s="21">
        <v>1050</v>
      </c>
      <c r="E12" s="21" t="s">
        <v>60</v>
      </c>
      <c r="F12" s="21">
        <v>93</v>
      </c>
      <c r="G12" s="21">
        <v>235</v>
      </c>
      <c r="H12" s="21">
        <v>356</v>
      </c>
      <c r="I12" s="21">
        <v>93</v>
      </c>
      <c r="J12" s="21">
        <v>116</v>
      </c>
      <c r="K12" s="21">
        <v>208</v>
      </c>
      <c r="L12" s="21">
        <v>1390</v>
      </c>
      <c r="M12" s="21">
        <v>403</v>
      </c>
      <c r="N12" s="21">
        <v>635</v>
      </c>
      <c r="O12" s="21">
        <v>368</v>
      </c>
      <c r="P12" s="21">
        <v>82</v>
      </c>
      <c r="Q12" s="21">
        <v>60</v>
      </c>
      <c r="R12" s="21">
        <v>245</v>
      </c>
      <c r="S12" s="21">
        <v>37</v>
      </c>
      <c r="T12" s="21">
        <v>533</v>
      </c>
      <c r="U12" s="21">
        <v>77</v>
      </c>
      <c r="V12" s="21">
        <v>502</v>
      </c>
      <c r="W12" s="21">
        <v>1330</v>
      </c>
      <c r="X12" s="21">
        <v>57</v>
      </c>
    </row>
    <row r="13" spans="1:25" s="28" customFormat="1" ht="15" customHeight="1" x14ac:dyDescent="0.2">
      <c r="A13" s="15" t="s">
        <v>9</v>
      </c>
      <c r="B13" s="23">
        <v>60</v>
      </c>
      <c r="C13" s="23">
        <v>71.5</v>
      </c>
      <c r="D13" s="23">
        <v>133.5</v>
      </c>
      <c r="E13" s="23">
        <v>63</v>
      </c>
      <c r="F13" s="23">
        <v>85</v>
      </c>
      <c r="G13" s="23">
        <v>76.5</v>
      </c>
      <c r="H13" s="23">
        <v>71</v>
      </c>
      <c r="I13" s="23">
        <v>58</v>
      </c>
      <c r="J13" s="23">
        <v>71</v>
      </c>
      <c r="K13" s="23">
        <v>72.75</v>
      </c>
      <c r="L13" s="23">
        <v>91</v>
      </c>
      <c r="M13" s="23">
        <v>81.5</v>
      </c>
      <c r="N13" s="23">
        <v>90.5</v>
      </c>
      <c r="O13" s="23">
        <v>72.3</v>
      </c>
      <c r="P13" s="23">
        <v>55.5</v>
      </c>
      <c r="Q13" s="23">
        <v>41</v>
      </c>
      <c r="R13" s="23">
        <v>85.5</v>
      </c>
      <c r="S13" s="23">
        <v>66.5</v>
      </c>
      <c r="T13" s="23">
        <v>78.25</v>
      </c>
      <c r="U13" s="23">
        <v>64</v>
      </c>
      <c r="V13" s="23">
        <v>89</v>
      </c>
      <c r="W13" s="23">
        <v>86</v>
      </c>
      <c r="X13" s="23">
        <v>64</v>
      </c>
      <c r="Y13" s="29"/>
    </row>
    <row r="14" spans="1:25" s="28" customFormat="1" ht="15" customHeight="1" x14ac:dyDescent="0.2">
      <c r="A14" s="15" t="s">
        <v>10</v>
      </c>
      <c r="B14" s="23">
        <v>60</v>
      </c>
      <c r="C14" s="23">
        <v>40</v>
      </c>
      <c r="D14" s="23">
        <v>61.5</v>
      </c>
      <c r="E14" s="23">
        <v>63</v>
      </c>
      <c r="F14" s="23">
        <v>42</v>
      </c>
      <c r="G14" s="23">
        <v>39.5</v>
      </c>
      <c r="H14" s="23">
        <v>58.5</v>
      </c>
      <c r="I14" s="23">
        <v>58</v>
      </c>
      <c r="J14" s="23">
        <v>38</v>
      </c>
      <c r="K14" s="23">
        <v>72.75</v>
      </c>
      <c r="L14" s="23">
        <v>74</v>
      </c>
      <c r="M14" s="23">
        <v>81.5</v>
      </c>
      <c r="N14" s="23">
        <v>65.25</v>
      </c>
      <c r="O14" s="23">
        <v>72.3</v>
      </c>
      <c r="P14" s="23">
        <v>59.5</v>
      </c>
      <c r="Q14" s="23">
        <v>36</v>
      </c>
      <c r="R14" s="23">
        <v>79.5</v>
      </c>
      <c r="S14" s="23">
        <v>44.5</v>
      </c>
      <c r="T14" s="23">
        <v>77</v>
      </c>
      <c r="U14" s="23">
        <v>30</v>
      </c>
      <c r="V14" s="23">
        <v>89</v>
      </c>
      <c r="W14" s="23">
        <v>60</v>
      </c>
      <c r="X14" s="23">
        <v>35</v>
      </c>
      <c r="Y14" s="29"/>
    </row>
    <row r="15" spans="1:25" s="25" customFormat="1" ht="15" customHeight="1" x14ac:dyDescent="0.25">
      <c r="A15" s="17" t="s">
        <v>11</v>
      </c>
      <c r="B15" s="7"/>
      <c r="C15" s="7"/>
      <c r="D15" s="7"/>
      <c r="E15" s="7"/>
      <c r="F15" s="7"/>
      <c r="G15" s="7"/>
      <c r="H15" s="7"/>
      <c r="I15" s="7"/>
      <c r="J15" s="7"/>
      <c r="K15" s="7"/>
      <c r="L15" s="7"/>
      <c r="M15" s="7"/>
      <c r="N15" s="7"/>
      <c r="O15" s="7"/>
      <c r="P15" s="7"/>
      <c r="Q15" s="7"/>
      <c r="R15" s="7"/>
      <c r="S15" s="7"/>
      <c r="T15" s="7"/>
      <c r="U15" s="7"/>
      <c r="V15" s="7"/>
      <c r="W15" s="7"/>
      <c r="X15" s="7"/>
    </row>
    <row r="16" spans="1:25" s="25" customFormat="1" ht="15" customHeight="1" x14ac:dyDescent="0.25">
      <c r="A16" s="15" t="s">
        <v>12</v>
      </c>
      <c r="B16" s="7"/>
      <c r="C16" s="7"/>
      <c r="D16" s="7"/>
      <c r="E16" s="7"/>
      <c r="F16" s="7"/>
      <c r="G16" s="7"/>
      <c r="H16" s="7"/>
      <c r="I16" s="7"/>
      <c r="J16" s="7"/>
      <c r="K16" s="7"/>
      <c r="L16" s="7"/>
      <c r="M16" s="7"/>
      <c r="N16" s="7"/>
      <c r="O16" s="7"/>
      <c r="P16" s="7"/>
      <c r="Q16" s="7"/>
      <c r="R16" s="7"/>
      <c r="S16" s="7"/>
      <c r="T16" s="7"/>
      <c r="U16" s="7"/>
      <c r="V16" s="7"/>
      <c r="W16" s="7"/>
      <c r="X16" s="7"/>
    </row>
    <row r="17" spans="1:24" s="25" customFormat="1" ht="15" customHeight="1" x14ac:dyDescent="0.25">
      <c r="A17" s="18" t="s">
        <v>13</v>
      </c>
      <c r="B17" s="10">
        <v>34073</v>
      </c>
      <c r="C17" s="10">
        <v>121821</v>
      </c>
      <c r="D17" s="10">
        <v>146155</v>
      </c>
      <c r="E17" s="10">
        <v>9837</v>
      </c>
      <c r="F17" s="10">
        <v>74491</v>
      </c>
      <c r="G17" s="10">
        <v>69543</v>
      </c>
      <c r="H17" s="10">
        <v>89426</v>
      </c>
      <c r="I17" s="10">
        <v>30820</v>
      </c>
      <c r="J17" s="10">
        <v>59822</v>
      </c>
      <c r="K17" s="10">
        <v>36059</v>
      </c>
      <c r="L17" s="10">
        <v>227887</v>
      </c>
      <c r="M17" s="10">
        <v>92593</v>
      </c>
      <c r="N17" s="10">
        <v>180197</v>
      </c>
      <c r="O17" s="10">
        <v>42132</v>
      </c>
      <c r="P17" s="10">
        <v>36455</v>
      </c>
      <c r="Q17" s="10">
        <v>32415</v>
      </c>
      <c r="R17" s="10">
        <v>50596</v>
      </c>
      <c r="S17" s="10">
        <v>12719</v>
      </c>
      <c r="T17" s="10">
        <v>128636</v>
      </c>
      <c r="U17" s="10">
        <v>33465</v>
      </c>
      <c r="V17" s="10">
        <v>43863</v>
      </c>
      <c r="W17" s="10">
        <v>414496</v>
      </c>
      <c r="X17" s="10">
        <v>56269</v>
      </c>
    </row>
    <row r="18" spans="1:24" s="25" customFormat="1" ht="15" customHeight="1" x14ac:dyDescent="0.25">
      <c r="A18" s="18" t="s">
        <v>14</v>
      </c>
      <c r="B18" s="10">
        <v>1924</v>
      </c>
      <c r="C18" s="10">
        <v>2686</v>
      </c>
      <c r="D18" s="10">
        <v>6819</v>
      </c>
      <c r="E18" s="10">
        <v>881</v>
      </c>
      <c r="F18" s="10">
        <v>3342</v>
      </c>
      <c r="G18" s="10">
        <v>2907</v>
      </c>
      <c r="H18" s="10">
        <v>2230</v>
      </c>
      <c r="I18" s="10">
        <v>1589</v>
      </c>
      <c r="J18" s="10">
        <v>1637</v>
      </c>
      <c r="K18" s="10">
        <v>1229</v>
      </c>
      <c r="L18" s="10">
        <v>31048</v>
      </c>
      <c r="M18" s="10">
        <v>5999</v>
      </c>
      <c r="N18" s="10">
        <v>15598</v>
      </c>
      <c r="O18" s="10">
        <v>3282</v>
      </c>
      <c r="P18" s="10">
        <v>2611</v>
      </c>
      <c r="Q18" s="10">
        <v>1951</v>
      </c>
      <c r="R18" s="10" t="s">
        <v>60</v>
      </c>
      <c r="S18" s="10">
        <v>1775</v>
      </c>
      <c r="T18" s="10">
        <v>9785</v>
      </c>
      <c r="U18" s="10">
        <v>1291</v>
      </c>
      <c r="V18" s="10">
        <v>4316</v>
      </c>
      <c r="W18" s="10">
        <v>14850</v>
      </c>
      <c r="X18" s="10">
        <v>797</v>
      </c>
    </row>
    <row r="19" spans="1:24" s="25" customFormat="1" ht="15" customHeight="1" x14ac:dyDescent="0.25">
      <c r="A19" s="18" t="s">
        <v>15</v>
      </c>
      <c r="B19" s="10">
        <v>11478</v>
      </c>
      <c r="C19" s="10">
        <v>5629</v>
      </c>
      <c r="D19" s="10">
        <v>14614</v>
      </c>
      <c r="E19" s="10">
        <v>169</v>
      </c>
      <c r="F19" s="10">
        <v>0</v>
      </c>
      <c r="G19" s="10" t="s">
        <v>60</v>
      </c>
      <c r="H19" s="10" t="s">
        <v>60</v>
      </c>
      <c r="I19" s="10">
        <v>6678</v>
      </c>
      <c r="J19" s="10">
        <v>5136</v>
      </c>
      <c r="K19" s="10">
        <v>1815</v>
      </c>
      <c r="L19" s="10">
        <v>46801</v>
      </c>
      <c r="M19" s="10">
        <v>3649</v>
      </c>
      <c r="N19" s="10" t="s">
        <v>60</v>
      </c>
      <c r="O19" s="10">
        <v>45418</v>
      </c>
      <c r="P19" s="10">
        <v>0</v>
      </c>
      <c r="Q19" s="10" t="s">
        <v>60</v>
      </c>
      <c r="R19" s="10" t="s">
        <v>60</v>
      </c>
      <c r="S19" s="10">
        <v>1572</v>
      </c>
      <c r="T19" s="10">
        <v>3728</v>
      </c>
      <c r="U19" s="10">
        <v>5207</v>
      </c>
      <c r="V19" s="10">
        <v>47028</v>
      </c>
      <c r="W19" s="10">
        <v>208121</v>
      </c>
      <c r="X19" s="10">
        <v>81</v>
      </c>
    </row>
    <row r="20" spans="1:24" s="25" customFormat="1" ht="15" customHeight="1" x14ac:dyDescent="0.25">
      <c r="A20" s="18" t="s">
        <v>16</v>
      </c>
      <c r="B20" s="10">
        <v>47475</v>
      </c>
      <c r="C20" s="10">
        <v>130136</v>
      </c>
      <c r="D20" s="10">
        <v>167558</v>
      </c>
      <c r="E20" s="10">
        <v>10887</v>
      </c>
      <c r="F20" s="10">
        <v>77833</v>
      </c>
      <c r="G20" s="10">
        <v>72450</v>
      </c>
      <c r="H20" s="10">
        <v>91656</v>
      </c>
      <c r="I20" s="10">
        <v>39087</v>
      </c>
      <c r="J20" s="10">
        <v>66595</v>
      </c>
      <c r="K20" s="10">
        <v>39103</v>
      </c>
      <c r="L20" s="10">
        <v>305736</v>
      </c>
      <c r="M20" s="10">
        <v>102241</v>
      </c>
      <c r="N20" s="10">
        <v>195795</v>
      </c>
      <c r="O20" s="10">
        <v>90832</v>
      </c>
      <c r="P20" s="10">
        <v>39066</v>
      </c>
      <c r="Q20" s="10">
        <v>36347</v>
      </c>
      <c r="R20" s="10">
        <v>50596</v>
      </c>
      <c r="S20" s="10">
        <v>16066</v>
      </c>
      <c r="T20" s="10">
        <v>142149</v>
      </c>
      <c r="U20" s="10">
        <v>39963</v>
      </c>
      <c r="V20" s="10">
        <f>V17+V18+V19</f>
        <v>95207</v>
      </c>
      <c r="W20" s="10">
        <v>637467</v>
      </c>
      <c r="X20" s="10">
        <v>57147</v>
      </c>
    </row>
    <row r="21" spans="1:24" s="25" customFormat="1" ht="15" customHeight="1" x14ac:dyDescent="0.25">
      <c r="A21" s="15" t="s">
        <v>17</v>
      </c>
      <c r="B21" s="10">
        <v>272</v>
      </c>
      <c r="C21" s="10">
        <v>185</v>
      </c>
      <c r="D21" s="10">
        <v>361</v>
      </c>
      <c r="E21" s="10">
        <v>15</v>
      </c>
      <c r="F21" s="10">
        <v>194</v>
      </c>
      <c r="G21" s="10">
        <v>99</v>
      </c>
      <c r="H21" s="10">
        <v>339</v>
      </c>
      <c r="I21" s="10">
        <v>159</v>
      </c>
      <c r="J21" s="10">
        <v>149</v>
      </c>
      <c r="K21" s="10">
        <v>102</v>
      </c>
      <c r="L21" s="10">
        <v>981</v>
      </c>
      <c r="M21" s="10">
        <v>452</v>
      </c>
      <c r="N21" s="10">
        <v>188</v>
      </c>
      <c r="O21" s="10">
        <v>239</v>
      </c>
      <c r="P21" s="10">
        <v>108</v>
      </c>
      <c r="Q21" s="10">
        <v>96</v>
      </c>
      <c r="R21" s="10">
        <v>137</v>
      </c>
      <c r="S21" s="10">
        <v>65</v>
      </c>
      <c r="T21" s="10">
        <v>94</v>
      </c>
      <c r="U21" s="10">
        <v>233</v>
      </c>
      <c r="V21" s="10">
        <v>346</v>
      </c>
      <c r="W21" s="10">
        <v>1233</v>
      </c>
      <c r="X21" s="10">
        <v>36</v>
      </c>
    </row>
    <row r="22" spans="1:24" s="25" customFormat="1" ht="15" customHeight="1" x14ac:dyDescent="0.25">
      <c r="A22" s="15" t="s">
        <v>18</v>
      </c>
      <c r="B22" s="10">
        <v>28</v>
      </c>
      <c r="C22" s="10">
        <v>41</v>
      </c>
      <c r="D22" s="10">
        <v>64</v>
      </c>
      <c r="E22" s="10">
        <v>40</v>
      </c>
      <c r="F22" s="10">
        <v>50</v>
      </c>
      <c r="G22" s="10">
        <v>106</v>
      </c>
      <c r="H22" s="10">
        <v>67</v>
      </c>
      <c r="I22" s="10">
        <v>51</v>
      </c>
      <c r="J22" s="10">
        <v>43</v>
      </c>
      <c r="K22" s="10">
        <v>72</v>
      </c>
      <c r="L22" s="10">
        <v>218</v>
      </c>
      <c r="M22" s="10">
        <v>70</v>
      </c>
      <c r="N22" s="10">
        <v>296</v>
      </c>
      <c r="O22" s="10">
        <v>105</v>
      </c>
      <c r="P22" s="10">
        <v>23</v>
      </c>
      <c r="Q22" s="10">
        <v>20</v>
      </c>
      <c r="R22" s="10">
        <v>76</v>
      </c>
      <c r="S22" s="10">
        <v>27</v>
      </c>
      <c r="T22" s="10">
        <v>67</v>
      </c>
      <c r="U22" s="10">
        <v>42</v>
      </c>
      <c r="V22" s="10">
        <v>58</v>
      </c>
      <c r="W22" s="10">
        <v>417</v>
      </c>
      <c r="X22" s="10">
        <v>1</v>
      </c>
    </row>
    <row r="23" spans="1:24" s="25" customFormat="1" ht="15" customHeight="1" x14ac:dyDescent="0.25">
      <c r="A23" s="15" t="s">
        <v>62</v>
      </c>
      <c r="B23" s="10">
        <v>1</v>
      </c>
      <c r="C23" s="10">
        <v>65239</v>
      </c>
      <c r="D23" s="10">
        <v>32731</v>
      </c>
      <c r="E23" s="10">
        <v>33902</v>
      </c>
      <c r="F23" s="10" t="s">
        <v>60</v>
      </c>
      <c r="G23" s="10">
        <v>64825</v>
      </c>
      <c r="H23" s="10">
        <v>58434</v>
      </c>
      <c r="I23" s="10">
        <v>13</v>
      </c>
      <c r="J23" s="10">
        <v>108149</v>
      </c>
      <c r="K23" s="10" t="s">
        <v>60</v>
      </c>
      <c r="L23" s="10">
        <v>54299</v>
      </c>
      <c r="M23" s="10">
        <v>0</v>
      </c>
      <c r="N23" s="10">
        <v>38450</v>
      </c>
      <c r="O23" s="10">
        <v>88564</v>
      </c>
      <c r="P23" s="10">
        <v>2</v>
      </c>
      <c r="Q23" s="10">
        <v>13</v>
      </c>
      <c r="R23" s="10">
        <v>67</v>
      </c>
      <c r="S23" s="10">
        <v>0</v>
      </c>
      <c r="T23" s="10">
        <v>971</v>
      </c>
      <c r="U23" s="10">
        <v>187656</v>
      </c>
      <c r="V23" s="10">
        <v>43420</v>
      </c>
      <c r="W23" s="10">
        <v>129965</v>
      </c>
      <c r="X23" s="10">
        <v>26021</v>
      </c>
    </row>
    <row r="24" spans="1:24" s="25" customFormat="1" ht="15" customHeight="1" x14ac:dyDescent="0.25">
      <c r="A24" s="15" t="s">
        <v>19</v>
      </c>
      <c r="B24" s="10">
        <v>86355</v>
      </c>
      <c r="C24" s="10">
        <v>150000</v>
      </c>
      <c r="D24" s="10">
        <v>34174</v>
      </c>
      <c r="E24" s="10">
        <v>138000</v>
      </c>
      <c r="F24" s="10" t="s">
        <v>60</v>
      </c>
      <c r="G24" s="10">
        <v>456079</v>
      </c>
      <c r="H24" s="10">
        <v>372531</v>
      </c>
      <c r="I24" s="10">
        <v>267355</v>
      </c>
      <c r="J24" s="10">
        <v>160422</v>
      </c>
      <c r="K24" s="10">
        <v>1913</v>
      </c>
      <c r="L24" s="10">
        <v>385680</v>
      </c>
      <c r="M24" s="10">
        <v>16107</v>
      </c>
      <c r="N24" s="10">
        <v>393.01799999999997</v>
      </c>
      <c r="O24" s="10">
        <v>59980</v>
      </c>
      <c r="P24" s="10">
        <v>65273</v>
      </c>
      <c r="Q24" s="10">
        <v>64927</v>
      </c>
      <c r="R24" s="10">
        <v>157370</v>
      </c>
      <c r="S24" s="10">
        <v>278300</v>
      </c>
      <c r="T24" s="10">
        <v>388520</v>
      </c>
      <c r="U24" s="10">
        <v>119182</v>
      </c>
      <c r="V24" s="10">
        <v>151307</v>
      </c>
      <c r="W24" s="10">
        <v>78675</v>
      </c>
      <c r="X24" s="10">
        <v>398</v>
      </c>
    </row>
    <row r="25" spans="1:24" s="25" customFormat="1" ht="15" customHeight="1" x14ac:dyDescent="0.25">
      <c r="A25" s="15" t="s">
        <v>20</v>
      </c>
      <c r="B25" s="10">
        <v>2835</v>
      </c>
      <c r="C25" s="10">
        <v>0</v>
      </c>
      <c r="D25" s="10">
        <v>4947</v>
      </c>
      <c r="E25" s="10">
        <v>9700</v>
      </c>
      <c r="F25" s="10">
        <v>1</v>
      </c>
      <c r="G25" s="10" t="s">
        <v>60</v>
      </c>
      <c r="H25" s="10">
        <v>24949</v>
      </c>
      <c r="I25" s="10">
        <v>19299</v>
      </c>
      <c r="J25" s="10">
        <v>127917</v>
      </c>
      <c r="K25" s="10">
        <v>13171</v>
      </c>
      <c r="L25" s="10">
        <v>65948</v>
      </c>
      <c r="M25" s="10">
        <v>18078</v>
      </c>
      <c r="N25" s="10">
        <v>17447</v>
      </c>
      <c r="O25" s="10">
        <v>19308</v>
      </c>
      <c r="P25" s="10">
        <v>50356</v>
      </c>
      <c r="Q25" s="10">
        <v>20641</v>
      </c>
      <c r="R25" s="10" t="s">
        <v>60</v>
      </c>
      <c r="S25" s="10">
        <v>15434</v>
      </c>
      <c r="T25" s="10">
        <v>13763</v>
      </c>
      <c r="U25" s="10">
        <v>35538</v>
      </c>
      <c r="V25" s="10">
        <v>17175</v>
      </c>
      <c r="W25" s="10">
        <v>125346</v>
      </c>
      <c r="X25" s="10">
        <v>0</v>
      </c>
    </row>
    <row r="26" spans="1:24" s="25" customFormat="1" ht="15" customHeight="1" x14ac:dyDescent="0.25">
      <c r="A26" s="17" t="s">
        <v>63</v>
      </c>
      <c r="B26" s="13"/>
      <c r="C26" s="13"/>
      <c r="D26" s="13"/>
      <c r="E26" s="13"/>
      <c r="F26" s="13"/>
      <c r="G26" s="13"/>
      <c r="H26" s="13"/>
      <c r="I26" s="13"/>
      <c r="J26" s="13"/>
      <c r="K26" s="13"/>
      <c r="L26" s="13"/>
      <c r="M26" s="13"/>
      <c r="N26" s="13"/>
      <c r="O26" s="13"/>
      <c r="P26" s="13"/>
      <c r="Q26" s="13"/>
      <c r="R26" s="13"/>
      <c r="S26" s="13"/>
      <c r="T26" s="13"/>
      <c r="U26" s="13"/>
      <c r="V26" s="13"/>
      <c r="W26" s="13"/>
      <c r="X26" s="13"/>
    </row>
    <row r="27" spans="1:24" s="25" customFormat="1" ht="15" customHeight="1" x14ac:dyDescent="0.25">
      <c r="A27" s="15" t="s">
        <v>21</v>
      </c>
      <c r="B27" s="30">
        <v>923.2</v>
      </c>
      <c r="C27" s="30">
        <v>567</v>
      </c>
      <c r="D27" s="30">
        <v>20732</v>
      </c>
      <c r="E27" s="30">
        <v>5124</v>
      </c>
      <c r="F27" s="30">
        <v>425</v>
      </c>
      <c r="G27" s="30">
        <v>1249.78</v>
      </c>
      <c r="H27" s="30">
        <v>1967.5</v>
      </c>
      <c r="I27" s="30">
        <v>1384</v>
      </c>
      <c r="J27" s="30">
        <v>600</v>
      </c>
      <c r="K27" s="30">
        <v>2108</v>
      </c>
      <c r="L27" s="30">
        <v>11958</v>
      </c>
      <c r="M27" s="30">
        <v>2123</v>
      </c>
      <c r="N27" s="30">
        <v>9438</v>
      </c>
      <c r="O27" s="30">
        <v>12479</v>
      </c>
      <c r="P27" s="30">
        <v>3626</v>
      </c>
      <c r="Q27" s="30">
        <v>1306</v>
      </c>
      <c r="R27" s="30">
        <v>1294</v>
      </c>
      <c r="S27" s="30">
        <v>798</v>
      </c>
      <c r="T27" s="30">
        <v>3481</v>
      </c>
      <c r="U27" s="30">
        <v>484.9</v>
      </c>
      <c r="V27" s="30">
        <v>15000</v>
      </c>
      <c r="W27" s="30">
        <v>6805.3</v>
      </c>
      <c r="X27" s="30">
        <v>224.5</v>
      </c>
    </row>
    <row r="28" spans="1:24" s="25" customFormat="1" ht="15" customHeight="1" x14ac:dyDescent="0.25">
      <c r="A28" s="15" t="s">
        <v>22</v>
      </c>
      <c r="B28" s="30">
        <v>30</v>
      </c>
      <c r="C28" s="30">
        <v>44</v>
      </c>
      <c r="D28" s="30">
        <v>1084</v>
      </c>
      <c r="E28" s="30">
        <v>267</v>
      </c>
      <c r="F28" s="30">
        <v>42</v>
      </c>
      <c r="G28" s="30">
        <v>120</v>
      </c>
      <c r="H28" s="30">
        <v>188.1</v>
      </c>
      <c r="I28" s="30">
        <v>129</v>
      </c>
      <c r="J28" s="30">
        <v>57</v>
      </c>
      <c r="K28" s="30">
        <v>104</v>
      </c>
      <c r="L28" s="30">
        <v>637</v>
      </c>
      <c r="M28" s="30">
        <v>217</v>
      </c>
      <c r="N28" s="30">
        <v>688.68</v>
      </c>
      <c r="O28" s="30">
        <v>1193</v>
      </c>
      <c r="P28" s="30">
        <v>280.95</v>
      </c>
      <c r="Q28" s="30">
        <v>120.5</v>
      </c>
      <c r="R28" s="30">
        <v>85</v>
      </c>
      <c r="S28" s="30">
        <v>82.8</v>
      </c>
      <c r="T28" s="30">
        <v>301.5</v>
      </c>
      <c r="U28" s="30">
        <v>34</v>
      </c>
      <c r="V28" s="30">
        <v>850</v>
      </c>
      <c r="W28" s="30">
        <v>480</v>
      </c>
      <c r="X28" s="30" t="s">
        <v>60</v>
      </c>
    </row>
    <row r="29" spans="1:24" s="25" customFormat="1" ht="15" customHeight="1" x14ac:dyDescent="0.25">
      <c r="A29" s="15" t="s">
        <v>23</v>
      </c>
      <c r="B29" s="30"/>
      <c r="C29" s="30"/>
      <c r="D29" s="30"/>
      <c r="E29" s="30"/>
      <c r="F29" s="30"/>
      <c r="G29" s="30"/>
      <c r="H29" s="30"/>
      <c r="I29" s="30"/>
      <c r="J29" s="30"/>
      <c r="K29" s="30"/>
      <c r="L29" s="30"/>
      <c r="M29" s="30"/>
      <c r="N29" s="30"/>
      <c r="O29" s="30"/>
      <c r="P29" s="30"/>
      <c r="Q29" s="30"/>
      <c r="R29" s="30"/>
      <c r="S29" s="30"/>
      <c r="T29" s="30"/>
      <c r="U29" s="30"/>
      <c r="V29" s="30"/>
      <c r="W29" s="30"/>
      <c r="X29" s="30"/>
    </row>
    <row r="30" spans="1:24" s="25" customFormat="1" ht="15" customHeight="1" x14ac:dyDescent="0.25">
      <c r="A30" s="18" t="s">
        <v>24</v>
      </c>
      <c r="B30" s="30">
        <v>0.5</v>
      </c>
      <c r="C30" s="30">
        <v>1</v>
      </c>
      <c r="D30" s="30">
        <v>10</v>
      </c>
      <c r="E30" s="30">
        <v>1</v>
      </c>
      <c r="F30" s="30">
        <v>2</v>
      </c>
      <c r="G30" s="30">
        <v>3.8</v>
      </c>
      <c r="H30" s="30">
        <v>3</v>
      </c>
      <c r="I30" s="30">
        <v>2</v>
      </c>
      <c r="J30" s="30">
        <v>1.67</v>
      </c>
      <c r="K30" s="30">
        <v>2</v>
      </c>
      <c r="L30" s="30">
        <v>19.2</v>
      </c>
      <c r="M30" s="30">
        <v>3.3</v>
      </c>
      <c r="N30" s="30">
        <v>17</v>
      </c>
      <c r="O30" s="30">
        <v>10</v>
      </c>
      <c r="P30" s="30">
        <v>3.8</v>
      </c>
      <c r="Q30" s="30">
        <v>1</v>
      </c>
      <c r="R30" s="30">
        <v>1</v>
      </c>
      <c r="S30" s="30">
        <v>1</v>
      </c>
      <c r="T30" s="30">
        <v>5</v>
      </c>
      <c r="U30" s="30">
        <v>2</v>
      </c>
      <c r="V30" s="30">
        <v>6</v>
      </c>
      <c r="W30" s="30">
        <v>11</v>
      </c>
      <c r="X30" s="30">
        <v>1</v>
      </c>
    </row>
    <row r="31" spans="1:24" s="25" customFormat="1" ht="15" customHeight="1" x14ac:dyDescent="0.25">
      <c r="A31" s="18" t="s">
        <v>25</v>
      </c>
      <c r="B31" s="30">
        <v>1</v>
      </c>
      <c r="C31" s="30">
        <v>0.65</v>
      </c>
      <c r="D31" s="30">
        <v>0</v>
      </c>
      <c r="E31" s="30">
        <v>5.5</v>
      </c>
      <c r="F31" s="30">
        <v>1</v>
      </c>
      <c r="G31" s="30">
        <v>5</v>
      </c>
      <c r="H31" s="30">
        <v>5</v>
      </c>
      <c r="I31" s="30">
        <v>4</v>
      </c>
      <c r="J31" s="30">
        <v>2</v>
      </c>
      <c r="K31" s="30">
        <v>2</v>
      </c>
      <c r="L31" s="30">
        <v>19.5</v>
      </c>
      <c r="M31" s="30">
        <v>4.4000000000000004</v>
      </c>
      <c r="N31" s="30">
        <v>9</v>
      </c>
      <c r="O31" s="30">
        <v>7.4</v>
      </c>
      <c r="P31" s="30">
        <v>6</v>
      </c>
      <c r="Q31" s="30">
        <v>1</v>
      </c>
      <c r="R31" s="30">
        <v>4</v>
      </c>
      <c r="S31" s="30">
        <v>1</v>
      </c>
      <c r="T31" s="30">
        <v>6.7</v>
      </c>
      <c r="U31" s="30">
        <v>2</v>
      </c>
      <c r="V31" s="30">
        <v>14.9</v>
      </c>
      <c r="W31" s="30">
        <v>13.6</v>
      </c>
      <c r="X31" s="30">
        <v>0</v>
      </c>
    </row>
    <row r="32" spans="1:24" s="25" customFormat="1" ht="15" customHeight="1" x14ac:dyDescent="0.25">
      <c r="A32" s="18" t="s">
        <v>26</v>
      </c>
      <c r="B32" s="30">
        <v>3.66</v>
      </c>
      <c r="C32" s="30">
        <v>2.65</v>
      </c>
      <c r="D32" s="30">
        <v>21.61</v>
      </c>
      <c r="E32" s="30">
        <v>6.5</v>
      </c>
      <c r="F32" s="30">
        <v>2.6</v>
      </c>
      <c r="G32" s="30">
        <v>2.8</v>
      </c>
      <c r="H32" s="30">
        <v>10.24</v>
      </c>
      <c r="I32" s="30">
        <v>3.3</v>
      </c>
      <c r="J32" s="30">
        <v>2.96</v>
      </c>
      <c r="K32" s="30">
        <v>0</v>
      </c>
      <c r="L32" s="30">
        <v>20.100000000000001</v>
      </c>
      <c r="M32" s="30">
        <v>10.8</v>
      </c>
      <c r="N32" s="30">
        <v>28.5</v>
      </c>
      <c r="O32" s="30">
        <v>8.1</v>
      </c>
      <c r="P32" s="30">
        <v>1.2</v>
      </c>
      <c r="Q32" s="30">
        <v>1.4</v>
      </c>
      <c r="R32" s="30">
        <v>0</v>
      </c>
      <c r="S32" s="30">
        <v>2.7</v>
      </c>
      <c r="T32" s="30">
        <v>7.86</v>
      </c>
      <c r="U32" s="30">
        <v>4</v>
      </c>
      <c r="V32" s="30">
        <v>1.7</v>
      </c>
      <c r="W32" s="30">
        <v>21.7</v>
      </c>
      <c r="X32" s="30">
        <v>4</v>
      </c>
    </row>
    <row r="33" spans="1:24" s="25" customFormat="1" ht="15" customHeight="1" x14ac:dyDescent="0.25">
      <c r="A33" s="18" t="s">
        <v>27</v>
      </c>
      <c r="B33" s="30">
        <f t="shared" ref="B33:P33" si="0">SUM(B30:B32)</f>
        <v>5.16</v>
      </c>
      <c r="C33" s="30">
        <f t="shared" si="0"/>
        <v>4.3</v>
      </c>
      <c r="D33" s="30">
        <f t="shared" si="0"/>
        <v>31.61</v>
      </c>
      <c r="E33" s="30">
        <f t="shared" si="0"/>
        <v>13</v>
      </c>
      <c r="F33" s="30">
        <f t="shared" si="0"/>
        <v>5.6</v>
      </c>
      <c r="G33" s="30">
        <f t="shared" si="0"/>
        <v>11.600000000000001</v>
      </c>
      <c r="H33" s="30">
        <f t="shared" si="0"/>
        <v>18.240000000000002</v>
      </c>
      <c r="I33" s="30">
        <f t="shared" si="0"/>
        <v>9.3000000000000007</v>
      </c>
      <c r="J33" s="30">
        <f t="shared" si="0"/>
        <v>6.63</v>
      </c>
      <c r="K33" s="30">
        <f t="shared" si="0"/>
        <v>4</v>
      </c>
      <c r="L33" s="30">
        <f t="shared" si="0"/>
        <v>58.800000000000004</v>
      </c>
      <c r="M33" s="30">
        <f t="shared" si="0"/>
        <v>18.5</v>
      </c>
      <c r="N33" s="30">
        <f t="shared" si="0"/>
        <v>54.5</v>
      </c>
      <c r="O33" s="30">
        <f t="shared" si="0"/>
        <v>25.5</v>
      </c>
      <c r="P33" s="30">
        <f t="shared" si="0"/>
        <v>11</v>
      </c>
      <c r="Q33" s="30">
        <v>3.4</v>
      </c>
      <c r="R33" s="30">
        <f t="shared" ref="R33:X33" si="1">SUM(R30:R32)</f>
        <v>5</v>
      </c>
      <c r="S33" s="30">
        <f t="shared" si="1"/>
        <v>4.7</v>
      </c>
      <c r="T33" s="30">
        <f t="shared" si="1"/>
        <v>19.559999999999999</v>
      </c>
      <c r="U33" s="30">
        <f t="shared" si="1"/>
        <v>8</v>
      </c>
      <c r="V33" s="30">
        <f t="shared" si="1"/>
        <v>22.599999999999998</v>
      </c>
      <c r="W33" s="30">
        <f t="shared" si="1"/>
        <v>46.3</v>
      </c>
      <c r="X33" s="30">
        <f t="shared" si="1"/>
        <v>5</v>
      </c>
    </row>
    <row r="34" spans="1:24" s="25" customFormat="1" ht="15" customHeight="1" x14ac:dyDescent="0.25">
      <c r="A34" s="17" t="s">
        <v>28</v>
      </c>
      <c r="B34" s="7"/>
      <c r="C34" s="7"/>
      <c r="D34" s="7"/>
      <c r="E34" s="7"/>
      <c r="F34" s="7"/>
      <c r="G34" s="7"/>
      <c r="H34" s="7"/>
      <c r="I34" s="7"/>
      <c r="J34" s="7"/>
      <c r="K34" s="7"/>
      <c r="L34" s="7"/>
      <c r="M34" s="7"/>
      <c r="N34" s="7"/>
      <c r="O34" s="7"/>
      <c r="P34" s="7"/>
      <c r="Q34" s="7"/>
      <c r="R34" s="7"/>
      <c r="S34" s="7"/>
      <c r="T34" s="7"/>
      <c r="U34" s="7"/>
      <c r="V34" s="7"/>
      <c r="W34" s="7"/>
      <c r="X34" s="7"/>
    </row>
    <row r="35" spans="1:24" s="25" customFormat="1" ht="15" customHeight="1" x14ac:dyDescent="0.25">
      <c r="A35" s="15" t="s">
        <v>29</v>
      </c>
      <c r="B35" s="7"/>
      <c r="C35" s="7"/>
      <c r="D35" s="7"/>
      <c r="E35" s="7"/>
      <c r="F35" s="7"/>
      <c r="G35" s="7"/>
      <c r="H35" s="7"/>
      <c r="I35" s="7"/>
      <c r="J35" s="7"/>
      <c r="K35" s="7"/>
      <c r="L35" s="7"/>
      <c r="M35" s="7"/>
      <c r="N35" s="7"/>
      <c r="O35" s="7"/>
      <c r="P35" s="7"/>
      <c r="Q35" s="7"/>
      <c r="R35" s="7"/>
      <c r="S35" s="7"/>
      <c r="T35" s="7"/>
      <c r="U35" s="7"/>
      <c r="V35" s="7"/>
      <c r="W35" s="7"/>
      <c r="X35" s="7"/>
    </row>
    <row r="36" spans="1:24" s="25" customFormat="1" ht="15" customHeight="1" x14ac:dyDescent="0.25">
      <c r="A36" s="18" t="s">
        <v>30</v>
      </c>
      <c r="B36" s="8">
        <v>466449</v>
      </c>
      <c r="C36" s="8">
        <v>228955</v>
      </c>
      <c r="D36" s="8">
        <v>2553192</v>
      </c>
      <c r="E36" s="8">
        <v>742591</v>
      </c>
      <c r="F36" s="8">
        <v>245546.82</v>
      </c>
      <c r="G36" s="8">
        <v>860434</v>
      </c>
      <c r="H36" s="8">
        <v>1478577</v>
      </c>
      <c r="I36" s="8">
        <v>644697.04</v>
      </c>
      <c r="J36" s="8">
        <v>340257</v>
      </c>
      <c r="K36" s="8">
        <v>537227</v>
      </c>
      <c r="L36" s="8">
        <v>4817818</v>
      </c>
      <c r="M36" s="8">
        <v>1094400</v>
      </c>
      <c r="N36" s="8">
        <v>4552359</v>
      </c>
      <c r="O36" s="8">
        <v>1878766</v>
      </c>
      <c r="P36" s="8">
        <v>735080</v>
      </c>
      <c r="Q36" s="8">
        <v>267730.19</v>
      </c>
      <c r="R36" s="8" t="s">
        <v>60</v>
      </c>
      <c r="S36" s="8">
        <v>268174</v>
      </c>
      <c r="T36" s="8">
        <v>1607687</v>
      </c>
      <c r="U36" s="8">
        <v>319472</v>
      </c>
      <c r="V36" s="8">
        <v>1654574</v>
      </c>
      <c r="W36" s="8">
        <v>4011813</v>
      </c>
      <c r="X36" s="8" t="s">
        <v>60</v>
      </c>
    </row>
    <row r="37" spans="1:24" s="25" customFormat="1" ht="15" customHeight="1" x14ac:dyDescent="0.25">
      <c r="A37" s="18" t="s">
        <v>31</v>
      </c>
      <c r="B37" s="8">
        <v>85000</v>
      </c>
      <c r="C37" s="8">
        <v>168169</v>
      </c>
      <c r="D37" s="8">
        <v>830753</v>
      </c>
      <c r="E37" s="8">
        <v>193000</v>
      </c>
      <c r="F37" s="8">
        <v>186064.48</v>
      </c>
      <c r="G37" s="8">
        <v>275600</v>
      </c>
      <c r="H37" s="8">
        <v>278600.37</v>
      </c>
      <c r="I37" s="8">
        <v>188500</v>
      </c>
      <c r="J37" s="8">
        <v>161600</v>
      </c>
      <c r="K37" s="8">
        <v>70000</v>
      </c>
      <c r="L37" s="8">
        <v>2534022</v>
      </c>
      <c r="M37" s="8">
        <v>321500</v>
      </c>
      <c r="N37" s="8">
        <v>1201619</v>
      </c>
      <c r="O37" s="8">
        <v>794936</v>
      </c>
      <c r="P37" s="8">
        <v>130000</v>
      </c>
      <c r="Q37" s="8">
        <v>105604</v>
      </c>
      <c r="R37" s="8" t="s">
        <v>60</v>
      </c>
      <c r="S37" s="8">
        <v>76994</v>
      </c>
      <c r="T37" s="8">
        <v>439635</v>
      </c>
      <c r="U37" s="8">
        <v>171675</v>
      </c>
      <c r="V37" s="8">
        <v>648150</v>
      </c>
      <c r="W37" s="8">
        <v>2890748</v>
      </c>
      <c r="X37" s="8" t="s">
        <v>60</v>
      </c>
    </row>
    <row r="38" spans="1:24" s="25" customFormat="1" ht="15" customHeight="1" x14ac:dyDescent="0.25">
      <c r="A38" s="18" t="s">
        <v>32</v>
      </c>
      <c r="B38" s="8">
        <v>16205</v>
      </c>
      <c r="C38" s="8">
        <v>53011</v>
      </c>
      <c r="D38" s="8">
        <v>919572</v>
      </c>
      <c r="E38" s="8">
        <v>33090</v>
      </c>
      <c r="F38" s="8">
        <v>44853.91</v>
      </c>
      <c r="G38" s="8">
        <v>91753</v>
      </c>
      <c r="H38" s="8">
        <v>136160.97</v>
      </c>
      <c r="I38" s="8">
        <v>71400</v>
      </c>
      <c r="J38" s="8">
        <v>137990</v>
      </c>
      <c r="K38" s="8">
        <v>102271</v>
      </c>
      <c r="L38" s="8">
        <v>524605</v>
      </c>
      <c r="M38" s="8">
        <v>88000</v>
      </c>
      <c r="N38" s="8">
        <v>166488</v>
      </c>
      <c r="O38" s="8">
        <v>151882</v>
      </c>
      <c r="P38" s="8">
        <v>78450</v>
      </c>
      <c r="Q38" s="8">
        <v>9863.66</v>
      </c>
      <c r="R38" s="8" t="s">
        <v>60</v>
      </c>
      <c r="S38" s="8">
        <v>19</v>
      </c>
      <c r="T38" s="8">
        <v>84859</v>
      </c>
      <c r="U38" s="8">
        <v>50529</v>
      </c>
      <c r="V38" s="8">
        <v>104085</v>
      </c>
      <c r="W38" s="8">
        <v>352225</v>
      </c>
      <c r="X38" s="8" t="s">
        <v>60</v>
      </c>
    </row>
    <row r="39" spans="1:24" s="25" customFormat="1" ht="15" customHeight="1" x14ac:dyDescent="0.25">
      <c r="A39" s="18" t="s">
        <v>33</v>
      </c>
      <c r="B39" s="8">
        <f t="shared" ref="B39:Q39" si="2">SUM(B36:B38)</f>
        <v>567654</v>
      </c>
      <c r="C39" s="8">
        <f t="shared" si="2"/>
        <v>450135</v>
      </c>
      <c r="D39" s="8">
        <f t="shared" si="2"/>
        <v>4303517</v>
      </c>
      <c r="E39" s="8">
        <f t="shared" si="2"/>
        <v>968681</v>
      </c>
      <c r="F39" s="8">
        <f t="shared" si="2"/>
        <v>476465.21000000008</v>
      </c>
      <c r="G39" s="8">
        <f t="shared" si="2"/>
        <v>1227787</v>
      </c>
      <c r="H39" s="8">
        <f t="shared" si="2"/>
        <v>1893338.34</v>
      </c>
      <c r="I39" s="8">
        <f t="shared" si="2"/>
        <v>904597.04</v>
      </c>
      <c r="J39" s="8">
        <f t="shared" si="2"/>
        <v>639847</v>
      </c>
      <c r="K39" s="8">
        <f t="shared" si="2"/>
        <v>709498</v>
      </c>
      <c r="L39" s="8">
        <f t="shared" si="2"/>
        <v>7876445</v>
      </c>
      <c r="M39" s="8">
        <f t="shared" si="2"/>
        <v>1503900</v>
      </c>
      <c r="N39" s="8">
        <f t="shared" si="2"/>
        <v>5920466</v>
      </c>
      <c r="O39" s="8">
        <f t="shared" si="2"/>
        <v>2825584</v>
      </c>
      <c r="P39" s="8">
        <f t="shared" si="2"/>
        <v>943530</v>
      </c>
      <c r="Q39" s="8">
        <f t="shared" si="2"/>
        <v>383197.85</v>
      </c>
      <c r="R39" s="8" t="s">
        <v>60</v>
      </c>
      <c r="S39" s="8">
        <f t="shared" ref="S39:W39" si="3">SUM(S36:S38)</f>
        <v>345187</v>
      </c>
      <c r="T39" s="8">
        <f t="shared" si="3"/>
        <v>2132181</v>
      </c>
      <c r="U39" s="8">
        <f t="shared" si="3"/>
        <v>541676</v>
      </c>
      <c r="V39" s="8">
        <f t="shared" si="3"/>
        <v>2406809</v>
      </c>
      <c r="W39" s="8">
        <f t="shared" si="3"/>
        <v>7254786</v>
      </c>
      <c r="X39" s="8" t="s">
        <v>60</v>
      </c>
    </row>
    <row r="40" spans="1:24" s="25" customFormat="1" ht="15" customHeight="1" x14ac:dyDescent="0.25">
      <c r="A40" s="15" t="s">
        <v>34</v>
      </c>
      <c r="B40" s="8" t="s">
        <v>60</v>
      </c>
      <c r="C40" s="8">
        <v>0</v>
      </c>
      <c r="D40" s="8" t="s">
        <v>60</v>
      </c>
      <c r="E40" s="8" t="s">
        <v>60</v>
      </c>
      <c r="F40" s="8" t="s">
        <v>60</v>
      </c>
      <c r="G40" s="8" t="s">
        <v>60</v>
      </c>
      <c r="H40" s="8">
        <v>6535.8</v>
      </c>
      <c r="I40" s="8" t="s">
        <v>60</v>
      </c>
      <c r="J40" s="8">
        <v>10000</v>
      </c>
      <c r="K40" s="8" t="s">
        <v>60</v>
      </c>
      <c r="L40" s="8" t="s">
        <v>60</v>
      </c>
      <c r="M40" s="8">
        <v>7000</v>
      </c>
      <c r="N40" s="8">
        <v>27000</v>
      </c>
      <c r="O40" s="8" t="s">
        <v>60</v>
      </c>
      <c r="P40" s="8" t="s">
        <v>60</v>
      </c>
      <c r="Q40" s="8">
        <v>0</v>
      </c>
      <c r="R40" s="8" t="s">
        <v>60</v>
      </c>
      <c r="S40" s="8">
        <v>0</v>
      </c>
      <c r="T40" s="8" t="s">
        <v>60</v>
      </c>
      <c r="U40" s="8" t="s">
        <v>90</v>
      </c>
      <c r="V40" s="8">
        <v>15000</v>
      </c>
      <c r="W40" s="8" t="s">
        <v>60</v>
      </c>
      <c r="X40" s="8" t="s">
        <v>60</v>
      </c>
    </row>
    <row r="41" spans="1:24" s="25" customFormat="1" ht="15" customHeight="1" x14ac:dyDescent="0.25">
      <c r="A41" s="15" t="s">
        <v>35</v>
      </c>
      <c r="B41" s="9" t="s">
        <v>60</v>
      </c>
      <c r="C41" s="9">
        <v>13748000</v>
      </c>
      <c r="D41" s="9">
        <v>279840463</v>
      </c>
      <c r="E41" s="9">
        <v>90489000</v>
      </c>
      <c r="F41" s="9">
        <v>13692206</v>
      </c>
      <c r="G41" s="9">
        <v>24948073</v>
      </c>
      <c r="H41" s="9">
        <v>70955393</v>
      </c>
      <c r="I41" s="9">
        <v>88625066</v>
      </c>
      <c r="J41" s="9">
        <v>16268000</v>
      </c>
      <c r="K41" s="9">
        <v>61531708</v>
      </c>
      <c r="L41" s="9">
        <v>228000000</v>
      </c>
      <c r="M41" s="9">
        <v>54207100</v>
      </c>
      <c r="N41" s="9">
        <v>211311000</v>
      </c>
      <c r="O41" s="9">
        <v>317000000</v>
      </c>
      <c r="P41" s="9" t="s">
        <v>60</v>
      </c>
      <c r="Q41" s="9">
        <v>39553000</v>
      </c>
      <c r="R41" s="9" t="s">
        <v>60</v>
      </c>
      <c r="S41" s="9">
        <v>34424000</v>
      </c>
      <c r="T41" s="9">
        <v>90110000</v>
      </c>
      <c r="U41" s="9" t="s">
        <v>90</v>
      </c>
      <c r="V41" s="9">
        <v>313320000</v>
      </c>
      <c r="W41" s="9" t="s">
        <v>60</v>
      </c>
      <c r="X41" s="9" t="s">
        <v>60</v>
      </c>
    </row>
    <row r="42" spans="1:24" s="25" customFormat="1" ht="15" customHeight="1" x14ac:dyDescent="0.25">
      <c r="A42" s="17" t="s">
        <v>79</v>
      </c>
      <c r="B42" s="7"/>
      <c r="C42" s="7"/>
      <c r="D42" s="7"/>
      <c r="E42" s="7"/>
      <c r="F42" s="7"/>
      <c r="G42" s="7"/>
      <c r="H42" s="7"/>
      <c r="I42" s="7"/>
      <c r="J42" s="7"/>
      <c r="K42" s="7"/>
      <c r="L42" s="7"/>
      <c r="M42" s="7"/>
      <c r="N42" s="7"/>
      <c r="O42" s="7"/>
      <c r="P42" s="7"/>
      <c r="Q42" s="7"/>
      <c r="R42" s="7"/>
      <c r="S42" s="7"/>
      <c r="T42" s="7"/>
      <c r="U42" s="7"/>
      <c r="V42" s="7"/>
      <c r="W42" s="7"/>
      <c r="X42" s="7"/>
    </row>
    <row r="43" spans="1:24" s="25" customFormat="1" ht="15" customHeight="1" x14ac:dyDescent="0.25">
      <c r="A43" s="15" t="s">
        <v>36</v>
      </c>
      <c r="B43" s="10">
        <v>22087</v>
      </c>
      <c r="C43" s="10">
        <v>55640</v>
      </c>
      <c r="D43" s="10">
        <v>48845</v>
      </c>
      <c r="E43" s="10">
        <v>4308</v>
      </c>
      <c r="F43" s="10">
        <v>10831</v>
      </c>
      <c r="G43" s="10">
        <v>26740</v>
      </c>
      <c r="H43" s="10">
        <v>9464</v>
      </c>
      <c r="I43" s="10">
        <v>7977</v>
      </c>
      <c r="J43" s="10">
        <v>18839</v>
      </c>
      <c r="K43" s="10">
        <v>6082</v>
      </c>
      <c r="L43" s="10">
        <v>152636</v>
      </c>
      <c r="M43" s="10">
        <v>33879</v>
      </c>
      <c r="N43" s="10">
        <v>63399</v>
      </c>
      <c r="O43" s="10">
        <v>17445</v>
      </c>
      <c r="P43" s="10">
        <v>18300</v>
      </c>
      <c r="Q43" s="10">
        <v>2194</v>
      </c>
      <c r="R43" s="10">
        <v>8624</v>
      </c>
      <c r="S43" s="10">
        <v>3013</v>
      </c>
      <c r="T43" s="10">
        <v>32551</v>
      </c>
      <c r="U43" s="10" t="s">
        <v>90</v>
      </c>
      <c r="V43" s="10">
        <v>23331</v>
      </c>
      <c r="W43" s="10">
        <v>64315</v>
      </c>
      <c r="X43" s="10">
        <v>9194</v>
      </c>
    </row>
    <row r="44" spans="1:24" s="25" customFormat="1" ht="15" customHeight="1" x14ac:dyDescent="0.25">
      <c r="A44" s="15" t="s">
        <v>37</v>
      </c>
      <c r="B44" s="10"/>
      <c r="C44" s="10"/>
      <c r="D44" s="10"/>
      <c r="E44" s="10"/>
      <c r="F44" s="10"/>
      <c r="G44" s="10"/>
      <c r="H44" s="10"/>
      <c r="I44" s="10"/>
      <c r="J44" s="10"/>
      <c r="K44" s="10"/>
      <c r="L44" s="10"/>
      <c r="M44" s="10"/>
      <c r="N44" s="10"/>
      <c r="O44" s="10"/>
      <c r="P44" s="10"/>
      <c r="Q44" s="10"/>
      <c r="R44" s="10"/>
      <c r="S44" s="10"/>
      <c r="T44" s="10"/>
      <c r="U44" s="10"/>
      <c r="V44" s="10"/>
      <c r="W44" s="10"/>
      <c r="X44" s="10"/>
    </row>
    <row r="45" spans="1:24" s="25" customFormat="1" ht="15" customHeight="1" x14ac:dyDescent="0.25">
      <c r="A45" s="18" t="s">
        <v>38</v>
      </c>
      <c r="B45" s="10">
        <v>5</v>
      </c>
      <c r="C45" s="10">
        <v>123</v>
      </c>
      <c r="D45" s="10">
        <v>835</v>
      </c>
      <c r="E45" s="10">
        <v>100</v>
      </c>
      <c r="F45" s="10">
        <v>623</v>
      </c>
      <c r="G45" s="10">
        <v>2434</v>
      </c>
      <c r="H45" s="10">
        <v>313</v>
      </c>
      <c r="I45" s="10">
        <v>39</v>
      </c>
      <c r="J45" s="10">
        <v>590</v>
      </c>
      <c r="K45" s="10">
        <v>304</v>
      </c>
      <c r="L45" s="10">
        <v>3143</v>
      </c>
      <c r="M45" s="10">
        <v>1135</v>
      </c>
      <c r="N45" s="10">
        <v>2197</v>
      </c>
      <c r="O45" s="10">
        <v>539</v>
      </c>
      <c r="P45" s="10">
        <v>71</v>
      </c>
      <c r="Q45" s="10">
        <v>15</v>
      </c>
      <c r="R45" s="10">
        <v>147</v>
      </c>
      <c r="S45" s="10">
        <v>78</v>
      </c>
      <c r="T45" s="10">
        <v>1739</v>
      </c>
      <c r="U45" s="10">
        <v>25</v>
      </c>
      <c r="V45" s="10">
        <v>236</v>
      </c>
      <c r="W45" s="10">
        <v>3822</v>
      </c>
      <c r="X45" s="10">
        <v>1381</v>
      </c>
    </row>
    <row r="46" spans="1:24" s="25" customFormat="1" ht="15" customHeight="1" x14ac:dyDescent="0.25">
      <c r="A46" s="18" t="s">
        <v>39</v>
      </c>
      <c r="B46" s="10">
        <v>22</v>
      </c>
      <c r="C46" s="10">
        <v>298</v>
      </c>
      <c r="D46" s="10">
        <v>827</v>
      </c>
      <c r="E46" s="10">
        <v>51</v>
      </c>
      <c r="F46" s="10">
        <v>1455</v>
      </c>
      <c r="G46" s="10">
        <v>1604</v>
      </c>
      <c r="H46" s="10">
        <v>283</v>
      </c>
      <c r="I46" s="10">
        <v>83</v>
      </c>
      <c r="J46" s="10">
        <v>335</v>
      </c>
      <c r="K46" s="10">
        <v>82</v>
      </c>
      <c r="L46" s="10">
        <v>2537</v>
      </c>
      <c r="M46" s="10">
        <v>434</v>
      </c>
      <c r="N46" s="10">
        <v>1080</v>
      </c>
      <c r="O46" s="10">
        <v>666</v>
      </c>
      <c r="P46" s="10">
        <v>61</v>
      </c>
      <c r="Q46" s="10">
        <v>53</v>
      </c>
      <c r="R46" s="10">
        <v>308</v>
      </c>
      <c r="S46" s="10">
        <v>11</v>
      </c>
      <c r="T46" s="10">
        <v>2019</v>
      </c>
      <c r="U46" s="10">
        <v>36</v>
      </c>
      <c r="V46" s="10">
        <v>161</v>
      </c>
      <c r="W46" s="10">
        <v>982</v>
      </c>
      <c r="X46" s="10">
        <v>1225</v>
      </c>
    </row>
    <row r="47" spans="1:24" s="25" customFormat="1" ht="15" customHeight="1" x14ac:dyDescent="0.25">
      <c r="A47" s="15" t="s">
        <v>40</v>
      </c>
      <c r="B47" s="10"/>
      <c r="C47" s="10"/>
      <c r="D47" s="10"/>
      <c r="E47" s="10"/>
      <c r="F47" s="10"/>
      <c r="G47" s="10"/>
      <c r="H47" s="10"/>
      <c r="I47" s="10"/>
      <c r="J47" s="10"/>
      <c r="K47" s="10"/>
      <c r="L47" s="10"/>
      <c r="M47" s="10"/>
      <c r="N47" s="10"/>
      <c r="O47" s="10"/>
      <c r="P47" s="10"/>
      <c r="Q47" s="10"/>
      <c r="R47" s="10"/>
      <c r="S47" s="10"/>
      <c r="T47" s="10"/>
      <c r="U47" s="10"/>
      <c r="V47" s="10"/>
      <c r="W47" s="10"/>
      <c r="X47" s="10"/>
    </row>
    <row r="48" spans="1:24" s="25" customFormat="1" ht="15" customHeight="1" x14ac:dyDescent="0.25">
      <c r="A48" s="18" t="s">
        <v>41</v>
      </c>
      <c r="B48" s="10">
        <v>2</v>
      </c>
      <c r="C48" s="10">
        <v>3</v>
      </c>
      <c r="D48" s="10">
        <v>216</v>
      </c>
      <c r="E48" s="10">
        <v>58</v>
      </c>
      <c r="F48" s="10">
        <v>17</v>
      </c>
      <c r="G48" s="10">
        <v>92</v>
      </c>
      <c r="H48" s="10">
        <v>53</v>
      </c>
      <c r="I48" s="10">
        <v>30</v>
      </c>
      <c r="J48" s="10">
        <v>24</v>
      </c>
      <c r="K48" s="10">
        <v>43</v>
      </c>
      <c r="L48" s="10">
        <v>631</v>
      </c>
      <c r="M48" s="10">
        <v>103</v>
      </c>
      <c r="N48" s="10">
        <v>668</v>
      </c>
      <c r="O48" s="10">
        <v>372</v>
      </c>
      <c r="P48" s="10">
        <v>60</v>
      </c>
      <c r="Q48" s="10">
        <v>33</v>
      </c>
      <c r="R48" s="10">
        <v>112</v>
      </c>
      <c r="S48" s="10">
        <v>13</v>
      </c>
      <c r="T48" s="10">
        <v>135</v>
      </c>
      <c r="U48" s="10">
        <v>9</v>
      </c>
      <c r="V48" s="10">
        <v>215</v>
      </c>
      <c r="W48" s="10">
        <v>109</v>
      </c>
      <c r="X48" s="10">
        <v>2</v>
      </c>
    </row>
    <row r="49" spans="1:24" s="25" customFormat="1" ht="15" customHeight="1" x14ac:dyDescent="0.25">
      <c r="A49" s="18" t="s">
        <v>42</v>
      </c>
      <c r="B49" s="10">
        <v>75</v>
      </c>
      <c r="C49" s="10">
        <v>101</v>
      </c>
      <c r="D49" s="10">
        <v>4231</v>
      </c>
      <c r="E49" s="10">
        <v>1540</v>
      </c>
      <c r="F49" s="10">
        <v>307</v>
      </c>
      <c r="G49" s="10">
        <v>2225</v>
      </c>
      <c r="H49" s="10">
        <v>853</v>
      </c>
      <c r="I49" s="10">
        <v>575</v>
      </c>
      <c r="J49" s="10">
        <v>507</v>
      </c>
      <c r="K49" s="10" t="s">
        <v>60</v>
      </c>
      <c r="L49" s="10">
        <v>13346</v>
      </c>
      <c r="M49" s="10">
        <v>2051</v>
      </c>
      <c r="N49" s="10">
        <v>16663</v>
      </c>
      <c r="O49" s="10">
        <v>6221</v>
      </c>
      <c r="P49" s="10">
        <v>1553</v>
      </c>
      <c r="Q49" s="10">
        <v>816</v>
      </c>
      <c r="R49" s="10">
        <v>1501</v>
      </c>
      <c r="S49" s="10">
        <v>181</v>
      </c>
      <c r="T49" s="10">
        <v>3092</v>
      </c>
      <c r="U49" s="10">
        <v>60</v>
      </c>
      <c r="V49" s="10">
        <v>4740</v>
      </c>
      <c r="W49" s="10">
        <v>2262</v>
      </c>
      <c r="X49" s="10">
        <v>200</v>
      </c>
    </row>
    <row r="50" spans="1:24" s="25" customFormat="1" ht="15" customHeight="1" x14ac:dyDescent="0.25">
      <c r="A50" s="15" t="s">
        <v>43</v>
      </c>
      <c r="B50" s="10" t="s">
        <v>60</v>
      </c>
      <c r="C50" s="10">
        <v>668</v>
      </c>
      <c r="D50" s="10">
        <v>10437</v>
      </c>
      <c r="E50" s="10">
        <v>34340</v>
      </c>
      <c r="F50" s="10" t="s">
        <v>60</v>
      </c>
      <c r="G50" s="10">
        <v>6877</v>
      </c>
      <c r="H50" s="10">
        <v>6075</v>
      </c>
      <c r="I50" s="10" t="s">
        <v>60</v>
      </c>
      <c r="J50" s="10">
        <v>2674</v>
      </c>
      <c r="K50" s="10">
        <v>4038</v>
      </c>
      <c r="L50" s="10">
        <v>39376</v>
      </c>
      <c r="M50" s="10">
        <v>18513</v>
      </c>
      <c r="N50" s="10">
        <v>22754</v>
      </c>
      <c r="O50" s="10">
        <v>13873</v>
      </c>
      <c r="P50" s="10">
        <v>16501</v>
      </c>
      <c r="Q50" s="10">
        <v>786</v>
      </c>
      <c r="R50" s="10">
        <v>10488</v>
      </c>
      <c r="S50" s="10">
        <v>3925</v>
      </c>
      <c r="T50" s="10">
        <v>19950</v>
      </c>
      <c r="U50" s="10" t="s">
        <v>90</v>
      </c>
      <c r="V50" s="10">
        <v>25712</v>
      </c>
      <c r="W50" s="10">
        <v>9359</v>
      </c>
      <c r="X50" s="10">
        <v>5280</v>
      </c>
    </row>
    <row r="51" spans="1:24" s="25" customFormat="1" ht="15" customHeight="1" x14ac:dyDescent="0.25">
      <c r="A51" s="15" t="s">
        <v>44</v>
      </c>
      <c r="B51" s="10"/>
      <c r="C51" s="10"/>
      <c r="D51" s="10"/>
      <c r="E51" s="10"/>
      <c r="F51" s="10"/>
      <c r="G51" s="10"/>
      <c r="H51" s="10"/>
      <c r="I51" s="10"/>
      <c r="J51" s="10"/>
      <c r="K51" s="10"/>
      <c r="L51" s="10"/>
      <c r="M51" s="10"/>
      <c r="N51" s="10"/>
      <c r="O51" s="10"/>
      <c r="P51" s="10"/>
      <c r="Q51" s="10"/>
      <c r="R51" s="10"/>
      <c r="S51" s="10"/>
      <c r="T51" s="10"/>
      <c r="U51" s="10"/>
      <c r="V51" s="10"/>
      <c r="W51" s="10"/>
      <c r="X51" s="10"/>
    </row>
    <row r="52" spans="1:24" s="25" customFormat="1" ht="15" customHeight="1" x14ac:dyDescent="0.25">
      <c r="A52" s="18" t="s">
        <v>45</v>
      </c>
      <c r="B52" s="10">
        <v>445</v>
      </c>
      <c r="C52" s="10">
        <v>2404</v>
      </c>
      <c r="D52" s="10">
        <v>2545</v>
      </c>
      <c r="E52" s="10">
        <v>1172</v>
      </c>
      <c r="F52" s="10">
        <v>1300</v>
      </c>
      <c r="G52" s="10">
        <v>87059</v>
      </c>
      <c r="H52" s="10">
        <v>1744</v>
      </c>
      <c r="I52" s="10">
        <v>927</v>
      </c>
      <c r="J52" s="10">
        <v>359</v>
      </c>
      <c r="K52" s="10">
        <v>808</v>
      </c>
      <c r="L52" s="10" t="s">
        <v>60</v>
      </c>
      <c r="M52" s="10">
        <v>2889</v>
      </c>
      <c r="N52" s="10">
        <v>7275</v>
      </c>
      <c r="O52" s="10">
        <v>8653</v>
      </c>
      <c r="P52" s="10">
        <v>3139</v>
      </c>
      <c r="Q52" s="10">
        <v>1010</v>
      </c>
      <c r="R52" s="10">
        <v>445</v>
      </c>
      <c r="S52" s="10">
        <v>540</v>
      </c>
      <c r="T52" s="10">
        <v>1931</v>
      </c>
      <c r="U52" s="10" t="s">
        <v>90</v>
      </c>
      <c r="V52" s="10">
        <v>2792</v>
      </c>
      <c r="W52" s="10">
        <v>9719</v>
      </c>
      <c r="X52" s="10">
        <v>667</v>
      </c>
    </row>
    <row r="53" spans="1:24" s="25" customFormat="1" ht="15" customHeight="1" x14ac:dyDescent="0.25">
      <c r="A53" s="18" t="s">
        <v>46</v>
      </c>
      <c r="B53" s="10" t="s">
        <v>60</v>
      </c>
      <c r="C53" s="10">
        <v>5163</v>
      </c>
      <c r="D53" s="10">
        <v>4684</v>
      </c>
      <c r="E53" s="10" t="s">
        <v>60</v>
      </c>
      <c r="F53" s="10">
        <v>1102</v>
      </c>
      <c r="G53" s="10">
        <v>5310</v>
      </c>
      <c r="H53" s="10">
        <v>5988</v>
      </c>
      <c r="I53" s="10">
        <v>1650</v>
      </c>
      <c r="J53" s="10">
        <v>1677</v>
      </c>
      <c r="K53" s="10">
        <v>254</v>
      </c>
      <c r="L53" s="10" t="s">
        <v>60</v>
      </c>
      <c r="M53" s="10">
        <v>8669</v>
      </c>
      <c r="N53" s="10">
        <v>11898</v>
      </c>
      <c r="O53" s="10">
        <v>6627</v>
      </c>
      <c r="P53" s="10">
        <v>2026</v>
      </c>
      <c r="Q53" s="10">
        <v>9056</v>
      </c>
      <c r="R53" s="10" t="s">
        <v>60</v>
      </c>
      <c r="S53" s="10">
        <v>947</v>
      </c>
      <c r="T53" s="10">
        <v>782</v>
      </c>
      <c r="U53" s="10" t="s">
        <v>90</v>
      </c>
      <c r="V53" s="10">
        <v>2742</v>
      </c>
      <c r="W53" s="10">
        <v>2397</v>
      </c>
      <c r="X53" s="10">
        <v>0</v>
      </c>
    </row>
    <row r="54" spans="1:24" s="25" customFormat="1" ht="15" customHeight="1" x14ac:dyDescent="0.25">
      <c r="A54" s="15" t="s">
        <v>64</v>
      </c>
      <c r="B54" s="10" t="s">
        <v>60</v>
      </c>
      <c r="C54" s="10">
        <v>124178</v>
      </c>
      <c r="D54" s="10">
        <v>761417</v>
      </c>
      <c r="E54" s="10" t="s">
        <v>60</v>
      </c>
      <c r="F54" s="10">
        <v>24013</v>
      </c>
      <c r="G54" s="10">
        <v>164687</v>
      </c>
      <c r="H54" s="10">
        <v>168812.5</v>
      </c>
      <c r="I54" s="10" t="s">
        <v>60</v>
      </c>
      <c r="J54" s="10" t="s">
        <v>60</v>
      </c>
      <c r="K54" s="10" t="s">
        <v>60</v>
      </c>
      <c r="L54" s="10" t="s">
        <v>60</v>
      </c>
      <c r="M54" s="10">
        <v>233089</v>
      </c>
      <c r="N54" s="10">
        <v>627895</v>
      </c>
      <c r="O54" s="10" t="s">
        <v>60</v>
      </c>
      <c r="P54" s="10">
        <v>228548</v>
      </c>
      <c r="Q54" s="10" t="s">
        <v>60</v>
      </c>
      <c r="R54" s="10">
        <v>100974</v>
      </c>
      <c r="S54" s="10">
        <v>56649</v>
      </c>
      <c r="T54" s="10">
        <v>344368</v>
      </c>
      <c r="U54" s="10" t="s">
        <v>90</v>
      </c>
      <c r="V54" s="10">
        <v>400105</v>
      </c>
      <c r="W54" s="10">
        <v>382178</v>
      </c>
      <c r="X54" s="10" t="s">
        <v>60</v>
      </c>
    </row>
    <row r="55" spans="1:24" s="25" customFormat="1" ht="15" customHeight="1" x14ac:dyDescent="0.25">
      <c r="A55" s="15" t="s">
        <v>47</v>
      </c>
      <c r="B55" s="10"/>
      <c r="C55" s="10"/>
      <c r="D55" s="10"/>
      <c r="E55" s="10"/>
      <c r="F55" s="10"/>
      <c r="G55" s="10"/>
      <c r="H55" s="10"/>
      <c r="I55" s="10"/>
      <c r="J55" s="10"/>
      <c r="K55" s="10"/>
      <c r="L55" s="10"/>
      <c r="M55" s="10"/>
      <c r="N55" s="10"/>
      <c r="O55" s="10"/>
      <c r="P55" s="10"/>
      <c r="Q55" s="10"/>
      <c r="R55" s="10"/>
      <c r="S55" s="10"/>
      <c r="T55" s="10"/>
      <c r="U55" s="10"/>
      <c r="V55" s="10"/>
      <c r="W55" s="10"/>
      <c r="X55" s="10"/>
    </row>
    <row r="56" spans="1:24" s="25" customFormat="1" ht="15" customHeight="1" x14ac:dyDescent="0.25">
      <c r="A56" s="18" t="s">
        <v>48</v>
      </c>
      <c r="B56" s="10">
        <v>450237</v>
      </c>
      <c r="C56" s="10">
        <v>180445</v>
      </c>
      <c r="D56" s="10" t="s">
        <v>60</v>
      </c>
      <c r="E56" s="10">
        <v>5685542</v>
      </c>
      <c r="F56" s="10">
        <v>265047</v>
      </c>
      <c r="G56" s="10" t="s">
        <v>60</v>
      </c>
      <c r="H56" s="10">
        <v>1098</v>
      </c>
      <c r="I56" s="10">
        <v>149385</v>
      </c>
      <c r="J56" s="10">
        <v>5454746</v>
      </c>
      <c r="K56" s="10" t="s">
        <v>60</v>
      </c>
      <c r="L56" s="10" t="s">
        <v>60</v>
      </c>
      <c r="M56" s="10">
        <v>1151504</v>
      </c>
      <c r="N56" s="10" t="s">
        <v>60</v>
      </c>
      <c r="O56" s="10">
        <v>756987</v>
      </c>
      <c r="P56" s="10">
        <v>594118</v>
      </c>
      <c r="Q56" s="10">
        <v>132600</v>
      </c>
      <c r="R56" s="10">
        <v>190332</v>
      </c>
      <c r="S56" s="10">
        <v>366701</v>
      </c>
      <c r="T56" s="10">
        <v>462368</v>
      </c>
      <c r="U56" s="10">
        <v>67891</v>
      </c>
      <c r="V56" s="10">
        <v>234923</v>
      </c>
      <c r="W56" s="10">
        <v>22574258</v>
      </c>
      <c r="X56" s="10">
        <v>16928</v>
      </c>
    </row>
    <row r="57" spans="1:24" s="25" customFormat="1" ht="15" customHeight="1" x14ac:dyDescent="0.25">
      <c r="A57" s="18" t="s">
        <v>65</v>
      </c>
      <c r="B57" s="10">
        <v>15051</v>
      </c>
      <c r="C57" s="10">
        <v>46178</v>
      </c>
      <c r="D57" s="10" t="s">
        <v>60</v>
      </c>
      <c r="E57" s="10">
        <v>182057</v>
      </c>
      <c r="F57" s="10" t="s">
        <v>60</v>
      </c>
      <c r="G57" s="10" t="s">
        <v>60</v>
      </c>
      <c r="H57" s="10">
        <v>167</v>
      </c>
      <c r="I57" s="10" t="s">
        <v>60</v>
      </c>
      <c r="J57" s="10">
        <v>21907</v>
      </c>
      <c r="K57" s="10" t="s">
        <v>60</v>
      </c>
      <c r="L57" s="10" t="s">
        <v>60</v>
      </c>
      <c r="M57" s="10">
        <v>66841</v>
      </c>
      <c r="N57" s="10" t="s">
        <v>60</v>
      </c>
      <c r="O57" s="10">
        <v>441915</v>
      </c>
      <c r="P57" s="10">
        <v>78621</v>
      </c>
      <c r="Q57" s="10">
        <v>36074</v>
      </c>
      <c r="R57" s="10">
        <v>13335</v>
      </c>
      <c r="S57" s="10">
        <v>65104</v>
      </c>
      <c r="T57" s="10">
        <v>162063</v>
      </c>
      <c r="U57" s="10">
        <v>188282</v>
      </c>
      <c r="V57" s="10">
        <v>68699</v>
      </c>
      <c r="W57" s="10">
        <v>5240554</v>
      </c>
      <c r="X57" s="10">
        <v>16928</v>
      </c>
    </row>
    <row r="58" spans="1:24" s="25" customFormat="1" ht="15" customHeight="1" x14ac:dyDescent="0.25">
      <c r="A58" s="15" t="s">
        <v>49</v>
      </c>
      <c r="B58" s="10">
        <v>356</v>
      </c>
      <c r="C58" s="10">
        <v>3703</v>
      </c>
      <c r="D58" s="10" t="s">
        <v>60</v>
      </c>
      <c r="E58" s="10">
        <v>18112</v>
      </c>
      <c r="F58" s="10" t="s">
        <v>60</v>
      </c>
      <c r="G58" s="10" t="s">
        <v>60</v>
      </c>
      <c r="H58" s="10" t="s">
        <v>60</v>
      </c>
      <c r="I58" s="10">
        <v>4453</v>
      </c>
      <c r="J58" s="10">
        <v>176</v>
      </c>
      <c r="K58" s="10">
        <v>4469</v>
      </c>
      <c r="L58" s="10" t="s">
        <v>60</v>
      </c>
      <c r="M58" s="10">
        <v>5200</v>
      </c>
      <c r="N58" s="10" t="s">
        <v>60</v>
      </c>
      <c r="O58" s="10">
        <v>171136</v>
      </c>
      <c r="P58" s="10">
        <v>90450</v>
      </c>
      <c r="Q58" s="10" t="s">
        <v>60</v>
      </c>
      <c r="R58" s="10">
        <v>3705</v>
      </c>
      <c r="S58" s="10">
        <v>20029</v>
      </c>
      <c r="T58" s="10">
        <v>52863</v>
      </c>
      <c r="U58" s="10" t="s">
        <v>90</v>
      </c>
      <c r="V58" s="10">
        <v>38243</v>
      </c>
      <c r="W58" s="10">
        <v>146954</v>
      </c>
      <c r="X58" s="10">
        <v>398</v>
      </c>
    </row>
    <row r="59" spans="1:24" s="25" customFormat="1" ht="15" customHeight="1" x14ac:dyDescent="0.25">
      <c r="A59" s="17" t="s">
        <v>66</v>
      </c>
      <c r="B59" s="7"/>
      <c r="C59" s="7"/>
      <c r="D59" s="7"/>
      <c r="E59" s="7"/>
      <c r="F59" s="7"/>
      <c r="G59" s="7"/>
      <c r="H59" s="7"/>
      <c r="I59" s="7"/>
      <c r="J59" s="7"/>
      <c r="K59" s="7"/>
      <c r="L59" s="7"/>
      <c r="M59" s="7"/>
      <c r="N59" s="7"/>
      <c r="O59" s="7"/>
      <c r="P59" s="7"/>
      <c r="Q59" s="7"/>
      <c r="R59" s="7"/>
      <c r="S59" s="7"/>
      <c r="T59" s="7"/>
      <c r="U59" s="7"/>
      <c r="V59" s="7"/>
      <c r="W59" s="7"/>
      <c r="X59" s="7"/>
    </row>
    <row r="60" spans="1:24" s="25" customFormat="1" ht="15" customHeight="1" x14ac:dyDescent="0.25">
      <c r="A60" s="15" t="s">
        <v>67</v>
      </c>
      <c r="B60" s="9">
        <f t="shared" ref="B60:W60" si="4">IF(B37=0,"no budget data",IF(B27&gt;0,B37/B27,"no FLE data"))</f>
        <v>92.07105719237434</v>
      </c>
      <c r="C60" s="9">
        <f t="shared" si="4"/>
        <v>296.59435626102294</v>
      </c>
      <c r="D60" s="9">
        <f t="shared" si="4"/>
        <v>40.07104958518233</v>
      </c>
      <c r="E60" s="9">
        <f t="shared" si="4"/>
        <v>37.665886026541763</v>
      </c>
      <c r="F60" s="9">
        <f t="shared" ref="F60" si="5">IF(F37=0,"no budget data",IF(F27&gt;0,F37/F27,"no FLE data"))</f>
        <v>437.79877647058828</v>
      </c>
      <c r="G60" s="9">
        <f t="shared" si="4"/>
        <v>220.51881131079071</v>
      </c>
      <c r="H60" s="9">
        <f t="shared" si="4"/>
        <v>141.60120457433291</v>
      </c>
      <c r="I60" s="9">
        <f t="shared" si="4"/>
        <v>136.19942196531792</v>
      </c>
      <c r="J60" s="9">
        <f t="shared" si="4"/>
        <v>269.33333333333331</v>
      </c>
      <c r="K60" s="9">
        <f t="shared" si="4"/>
        <v>33.206831119544589</v>
      </c>
      <c r="L60" s="9">
        <f t="shared" si="4"/>
        <v>211.91018564977421</v>
      </c>
      <c r="M60" s="9">
        <f t="shared" si="4"/>
        <v>151.43664625529911</v>
      </c>
      <c r="N60" s="9">
        <f t="shared" si="4"/>
        <v>127.31712227166773</v>
      </c>
      <c r="O60" s="9">
        <f t="shared" si="4"/>
        <v>63.701899190640276</v>
      </c>
      <c r="P60" s="9">
        <f t="shared" si="4"/>
        <v>35.852178709321564</v>
      </c>
      <c r="Q60" s="9">
        <f t="shared" si="4"/>
        <v>80.860643185298628</v>
      </c>
      <c r="R60" s="9" t="s">
        <v>101</v>
      </c>
      <c r="S60" s="9">
        <f t="shared" si="4"/>
        <v>96.483709273182953</v>
      </c>
      <c r="T60" s="9">
        <f t="shared" si="4"/>
        <v>126.29560471128985</v>
      </c>
      <c r="U60" s="9">
        <f t="shared" si="4"/>
        <v>354.04207053000619</v>
      </c>
      <c r="V60" s="9">
        <f t="shared" si="4"/>
        <v>43.21</v>
      </c>
      <c r="W60" s="9">
        <f t="shared" si="4"/>
        <v>424.77892231055205</v>
      </c>
      <c r="X60" s="9" t="s">
        <v>101</v>
      </c>
    </row>
    <row r="61" spans="1:24" s="25" customFormat="1" ht="15" customHeight="1" x14ac:dyDescent="0.25">
      <c r="A61" s="15" t="s">
        <v>50</v>
      </c>
      <c r="B61" s="9">
        <f t="shared" ref="B61:W61" si="6">IF(B37=0,"no budget data",IF(B28&gt;0,B37/B28,"no FLE data"))</f>
        <v>2833.3333333333335</v>
      </c>
      <c r="C61" s="9">
        <f t="shared" si="6"/>
        <v>3822.0227272727275</v>
      </c>
      <c r="D61" s="9">
        <f t="shared" si="6"/>
        <v>766.37730627306269</v>
      </c>
      <c r="E61" s="9">
        <f t="shared" si="6"/>
        <v>722.84644194756549</v>
      </c>
      <c r="F61" s="9">
        <f t="shared" ref="F61" si="7">IF(F37=0,"no budget data",IF(F28&gt;0,F37/F28,"no FLE data"))</f>
        <v>4430.1066666666666</v>
      </c>
      <c r="G61" s="9">
        <f t="shared" si="6"/>
        <v>2296.6666666666665</v>
      </c>
      <c r="H61" s="9">
        <f t="shared" si="6"/>
        <v>1481.1290271132377</v>
      </c>
      <c r="I61" s="9">
        <f t="shared" si="6"/>
        <v>1461.2403100775193</v>
      </c>
      <c r="J61" s="9">
        <f t="shared" si="6"/>
        <v>2835.0877192982457</v>
      </c>
      <c r="K61" s="9">
        <f t="shared" si="6"/>
        <v>673.07692307692309</v>
      </c>
      <c r="L61" s="9">
        <f t="shared" si="6"/>
        <v>3978.0565149136578</v>
      </c>
      <c r="M61" s="9">
        <f t="shared" si="6"/>
        <v>1481.5668202764978</v>
      </c>
      <c r="N61" s="9">
        <f t="shared" si="6"/>
        <v>1744.814718011268</v>
      </c>
      <c r="O61" s="9">
        <f t="shared" si="6"/>
        <v>666.33361274098911</v>
      </c>
      <c r="P61" s="9">
        <f t="shared" si="6"/>
        <v>462.71578572699769</v>
      </c>
      <c r="Q61" s="9">
        <f t="shared" si="6"/>
        <v>876.3817427385892</v>
      </c>
      <c r="R61" s="9" t="s">
        <v>101</v>
      </c>
      <c r="S61" s="9">
        <f t="shared" si="6"/>
        <v>929.87922705314008</v>
      </c>
      <c r="T61" s="9">
        <f t="shared" si="6"/>
        <v>1458.1592039800994</v>
      </c>
      <c r="U61" s="9">
        <f t="shared" si="6"/>
        <v>5049.2647058823532</v>
      </c>
      <c r="V61" s="9">
        <f t="shared" si="6"/>
        <v>762.52941176470586</v>
      </c>
      <c r="W61" s="9">
        <f t="shared" si="6"/>
        <v>6022.3916666666664</v>
      </c>
      <c r="X61" s="9" t="s">
        <v>101</v>
      </c>
    </row>
    <row r="62" spans="1:24" s="25" customFormat="1" ht="15" customHeight="1" x14ac:dyDescent="0.25">
      <c r="A62" s="15" t="s">
        <v>51</v>
      </c>
      <c r="B62" s="9">
        <f t="shared" ref="B62:W62" si="8">IF(B39=0,"no budget data",IF(B27&gt;0,B39/B27,"no FLE data"))</f>
        <v>614.87651646447136</v>
      </c>
      <c r="C62" s="9">
        <f t="shared" si="8"/>
        <v>793.88888888888891</v>
      </c>
      <c r="D62" s="9">
        <f t="shared" si="8"/>
        <v>207.57847771560873</v>
      </c>
      <c r="E62" s="9">
        <f t="shared" si="8"/>
        <v>189.04781420765028</v>
      </c>
      <c r="F62" s="9">
        <f t="shared" ref="F62" si="9">IF(F39=0,"no budget data",IF(F27&gt;0,F39/F27,"no FLE data"))</f>
        <v>1121.0946117647061</v>
      </c>
      <c r="G62" s="9">
        <f t="shared" si="8"/>
        <v>982.40250284050001</v>
      </c>
      <c r="H62" s="9">
        <f t="shared" si="8"/>
        <v>962.30665311308769</v>
      </c>
      <c r="I62" s="9">
        <f t="shared" si="8"/>
        <v>653.61057803468213</v>
      </c>
      <c r="J62" s="9">
        <f t="shared" si="8"/>
        <v>1066.4116666666666</v>
      </c>
      <c r="K62" s="9">
        <f t="shared" si="8"/>
        <v>336.5740037950664</v>
      </c>
      <c r="L62" s="9">
        <f t="shared" si="8"/>
        <v>658.67578190332836</v>
      </c>
      <c r="M62" s="9">
        <f t="shared" si="8"/>
        <v>708.3843617522374</v>
      </c>
      <c r="N62" s="9">
        <f t="shared" si="8"/>
        <v>627.30091121000214</v>
      </c>
      <c r="O62" s="9">
        <f t="shared" si="8"/>
        <v>226.42711755749659</v>
      </c>
      <c r="P62" s="9">
        <f t="shared" si="8"/>
        <v>260.21235521235519</v>
      </c>
      <c r="Q62" s="9">
        <f t="shared" si="8"/>
        <v>293.41336140888205</v>
      </c>
      <c r="R62" s="9" t="s">
        <v>101</v>
      </c>
      <c r="S62" s="9">
        <f t="shared" si="8"/>
        <v>432.56516290726819</v>
      </c>
      <c r="T62" s="9">
        <f t="shared" si="8"/>
        <v>612.51967825337545</v>
      </c>
      <c r="U62" s="9">
        <f t="shared" si="8"/>
        <v>1117.0880593936895</v>
      </c>
      <c r="V62" s="9">
        <f t="shared" si="8"/>
        <v>160.45393333333334</v>
      </c>
      <c r="W62" s="9">
        <f t="shared" si="8"/>
        <v>1066.0494026714473</v>
      </c>
      <c r="X62" s="9" t="s">
        <v>101</v>
      </c>
    </row>
    <row r="63" spans="1:24" s="25" customFormat="1" ht="15" customHeight="1" x14ac:dyDescent="0.25">
      <c r="A63" s="15" t="s">
        <v>52</v>
      </c>
      <c r="B63" s="11">
        <f t="shared" ref="B63:W63" si="10">IF(B37=0,"no budget data",IF(B39&gt;0,B37/B39,"no budget data"))</f>
        <v>0.14973910163585563</v>
      </c>
      <c r="C63" s="11">
        <f t="shared" si="10"/>
        <v>0.37359680984593513</v>
      </c>
      <c r="D63" s="11">
        <f t="shared" si="10"/>
        <v>0.19304048293523646</v>
      </c>
      <c r="E63" s="11">
        <f t="shared" si="10"/>
        <v>0.1992399974811109</v>
      </c>
      <c r="F63" s="11">
        <f t="shared" ref="F63" si="11">IF(F37=0,"no budget data",IF(F39&gt;0,F37/F39,"no budget data"))</f>
        <v>0.39051010670852543</v>
      </c>
      <c r="G63" s="11">
        <f t="shared" si="10"/>
        <v>0.22446890217928681</v>
      </c>
      <c r="H63" s="11">
        <f t="shared" si="10"/>
        <v>0.14714769363409183</v>
      </c>
      <c r="I63" s="11">
        <f t="shared" si="10"/>
        <v>0.20838007606127032</v>
      </c>
      <c r="J63" s="11">
        <f t="shared" si="10"/>
        <v>0.25256037771529755</v>
      </c>
      <c r="K63" s="11">
        <f t="shared" si="10"/>
        <v>9.866130700861736E-2</v>
      </c>
      <c r="L63" s="11">
        <f t="shared" si="10"/>
        <v>0.32172153807967935</v>
      </c>
      <c r="M63" s="11">
        <f t="shared" si="10"/>
        <v>0.21377751180264645</v>
      </c>
      <c r="N63" s="11">
        <f t="shared" si="10"/>
        <v>0.20296020617296004</v>
      </c>
      <c r="O63" s="11">
        <f t="shared" si="10"/>
        <v>0.2813351151478774</v>
      </c>
      <c r="P63" s="11">
        <f t="shared" si="10"/>
        <v>0.13778046273038483</v>
      </c>
      <c r="Q63" s="11">
        <f t="shared" si="10"/>
        <v>0.27558609736458595</v>
      </c>
      <c r="R63" s="11" t="s">
        <v>101</v>
      </c>
      <c r="S63" s="11">
        <f t="shared" si="10"/>
        <v>0.22305011486527593</v>
      </c>
      <c r="T63" s="11">
        <f t="shared" si="10"/>
        <v>0.20619028121908975</v>
      </c>
      <c r="U63" s="11">
        <f t="shared" si="10"/>
        <v>0.31693300053906764</v>
      </c>
      <c r="V63" s="11">
        <f t="shared" si="10"/>
        <v>0.26929847777700683</v>
      </c>
      <c r="W63" s="11">
        <f t="shared" si="10"/>
        <v>0.39846082296569463</v>
      </c>
      <c r="X63" s="11" t="s">
        <v>101</v>
      </c>
    </row>
    <row r="64" spans="1:24" s="25" customFormat="1" ht="27" customHeight="1" x14ac:dyDescent="0.25">
      <c r="A64" s="15" t="s">
        <v>53</v>
      </c>
      <c r="B64" s="11" t="s">
        <v>101</v>
      </c>
      <c r="C64" s="11">
        <f t="shared" ref="C64:V64" si="12">IF(C39=0,"no budget data",IF(C41&gt;0,C39/C41,"no inst. budget data"))</f>
        <v>3.27418533604888E-2</v>
      </c>
      <c r="D64" s="11">
        <f t="shared" si="12"/>
        <v>1.5378465836800734E-2</v>
      </c>
      <c r="E64" s="11">
        <f t="shared" si="12"/>
        <v>1.0704958613754157E-2</v>
      </c>
      <c r="F64" s="11">
        <f t="shared" ref="F64" si="13">IF(F39=0,"no budget data",IF(F41&gt;0,F39/F41,"no inst. budget data"))</f>
        <v>3.4798279400704318E-2</v>
      </c>
      <c r="G64" s="11">
        <f t="shared" si="12"/>
        <v>4.9213700793644462E-2</v>
      </c>
      <c r="H64" s="11">
        <f t="shared" si="12"/>
        <v>2.6683501562735339E-2</v>
      </c>
      <c r="I64" s="11">
        <f t="shared" si="12"/>
        <v>1.0207011185751897E-2</v>
      </c>
      <c r="J64" s="11">
        <f t="shared" si="12"/>
        <v>3.9331632653061221E-2</v>
      </c>
      <c r="K64" s="11">
        <f t="shared" si="12"/>
        <v>1.1530607926566901E-2</v>
      </c>
      <c r="L64" s="11">
        <f t="shared" si="12"/>
        <v>3.4545811403508771E-2</v>
      </c>
      <c r="M64" s="11">
        <f t="shared" si="12"/>
        <v>2.7743598163340228E-2</v>
      </c>
      <c r="N64" s="11">
        <f t="shared" si="12"/>
        <v>2.8017784213789153E-2</v>
      </c>
      <c r="O64" s="11">
        <f t="shared" si="12"/>
        <v>8.913514195583597E-3</v>
      </c>
      <c r="P64" s="11" t="s">
        <v>101</v>
      </c>
      <c r="Q64" s="11">
        <f t="shared" si="12"/>
        <v>9.6882120193158543E-3</v>
      </c>
      <c r="R64" s="11" t="s">
        <v>101</v>
      </c>
      <c r="S64" s="11">
        <f t="shared" si="12"/>
        <v>1.0027509876830119E-2</v>
      </c>
      <c r="T64" s="11">
        <f t="shared" si="12"/>
        <v>2.3661979802463654E-2</v>
      </c>
      <c r="U64" s="11" t="s">
        <v>101</v>
      </c>
      <c r="V64" s="11">
        <f t="shared" si="12"/>
        <v>7.6816321971147706E-3</v>
      </c>
      <c r="W64" s="11" t="s">
        <v>101</v>
      </c>
      <c r="X64" s="11" t="s">
        <v>101</v>
      </c>
    </row>
    <row r="65" spans="1:24" s="25" customFormat="1" ht="15" customHeight="1" x14ac:dyDescent="0.25">
      <c r="A65" s="15" t="s">
        <v>54</v>
      </c>
      <c r="B65" s="6">
        <f t="shared" ref="B65:X65" si="14">IF(B20=0,"no collection data",IF(B27&gt;0,B20/B27,"no FLE data"))</f>
        <v>51.424393414211437</v>
      </c>
      <c r="C65" s="6">
        <f t="shared" si="14"/>
        <v>229.51675485008818</v>
      </c>
      <c r="D65" s="6">
        <f t="shared" si="14"/>
        <v>8.0820953115956016</v>
      </c>
      <c r="E65" s="6">
        <f t="shared" si="14"/>
        <v>2.1247072599531616</v>
      </c>
      <c r="F65" s="6">
        <f t="shared" ref="F65" si="15">IF(F20=0,"no collection data",IF(F27&gt;0,F20/F27,"no FLE data"))</f>
        <v>183.13647058823528</v>
      </c>
      <c r="G65" s="6">
        <f t="shared" si="14"/>
        <v>57.970202755685001</v>
      </c>
      <c r="H65" s="6">
        <f t="shared" si="14"/>
        <v>46.585006353240153</v>
      </c>
      <c r="I65" s="6">
        <f t="shared" si="14"/>
        <v>28.242052023121389</v>
      </c>
      <c r="J65" s="6">
        <f t="shared" si="14"/>
        <v>110.99166666666666</v>
      </c>
      <c r="K65" s="6">
        <f t="shared" si="14"/>
        <v>18.549810246679318</v>
      </c>
      <c r="L65" s="6">
        <f t="shared" si="14"/>
        <v>25.567486201705972</v>
      </c>
      <c r="M65" s="6">
        <f t="shared" si="14"/>
        <v>48.158737635421573</v>
      </c>
      <c r="N65" s="6">
        <f t="shared" si="14"/>
        <v>20.745390972663699</v>
      </c>
      <c r="O65" s="6">
        <f t="shared" si="14"/>
        <v>7.2787883644522795</v>
      </c>
      <c r="P65" s="6">
        <f t="shared" si="14"/>
        <v>10.773855488141203</v>
      </c>
      <c r="Q65" s="6">
        <f t="shared" si="14"/>
        <v>27.830781010719754</v>
      </c>
      <c r="R65" s="6">
        <f t="shared" si="14"/>
        <v>39.100463678516228</v>
      </c>
      <c r="S65" s="6">
        <f t="shared" si="14"/>
        <v>20.132832080200501</v>
      </c>
      <c r="T65" s="6">
        <f t="shared" si="14"/>
        <v>40.835679402470554</v>
      </c>
      <c r="U65" s="6">
        <f t="shared" si="14"/>
        <v>82.414930913590439</v>
      </c>
      <c r="V65" s="6">
        <f t="shared" si="14"/>
        <v>6.3471333333333337</v>
      </c>
      <c r="W65" s="6">
        <f t="shared" si="14"/>
        <v>93.672137892524944</v>
      </c>
      <c r="X65" s="6">
        <f t="shared" si="14"/>
        <v>254.55233853006681</v>
      </c>
    </row>
    <row r="66" spans="1:24" s="25" customFormat="1" ht="15" customHeight="1" x14ac:dyDescent="0.25">
      <c r="A66" s="15" t="s">
        <v>55</v>
      </c>
      <c r="B66" s="6">
        <f t="shared" ref="B66:X66" si="16">IF(B24=0,"no E-book data",IF(B27&gt;0,B24/B27,"no FLE data"))</f>
        <v>93.538778162911612</v>
      </c>
      <c r="C66" s="6">
        <f t="shared" si="16"/>
        <v>264.55026455026456</v>
      </c>
      <c r="D66" s="6">
        <f t="shared" si="16"/>
        <v>1.6483696700752459</v>
      </c>
      <c r="E66" s="6">
        <f t="shared" si="16"/>
        <v>26.93208430913349</v>
      </c>
      <c r="F66" s="6" t="s">
        <v>102</v>
      </c>
      <c r="G66" s="6">
        <f t="shared" si="16"/>
        <v>364.92742722719197</v>
      </c>
      <c r="H66" s="6">
        <f t="shared" si="16"/>
        <v>189.34231257941551</v>
      </c>
      <c r="I66" s="6">
        <f t="shared" si="16"/>
        <v>193.17557803468208</v>
      </c>
      <c r="J66" s="6">
        <f t="shared" si="16"/>
        <v>267.37</v>
      </c>
      <c r="K66" s="6">
        <f t="shared" si="16"/>
        <v>0.9074952561669829</v>
      </c>
      <c r="L66" s="6">
        <f t="shared" si="16"/>
        <v>32.252885097842452</v>
      </c>
      <c r="M66" s="6">
        <f t="shared" si="16"/>
        <v>7.5869053226566177</v>
      </c>
      <c r="N66" s="6">
        <f t="shared" si="16"/>
        <v>4.1642085187539729E-2</v>
      </c>
      <c r="O66" s="6">
        <f t="shared" si="16"/>
        <v>4.8064748777946953</v>
      </c>
      <c r="P66" s="6">
        <f t="shared" si="16"/>
        <v>18.001378929950359</v>
      </c>
      <c r="Q66" s="6">
        <f t="shared" si="16"/>
        <v>49.714395099540582</v>
      </c>
      <c r="R66" s="6">
        <f t="shared" si="16"/>
        <v>121.61514683153014</v>
      </c>
      <c r="S66" s="6">
        <f t="shared" si="16"/>
        <v>348.74686716791979</v>
      </c>
      <c r="T66" s="6">
        <f t="shared" si="16"/>
        <v>111.61160586038494</v>
      </c>
      <c r="U66" s="6">
        <f t="shared" si="16"/>
        <v>245.78676015673335</v>
      </c>
      <c r="V66" s="6">
        <f t="shared" si="16"/>
        <v>10.087133333333334</v>
      </c>
      <c r="W66" s="6">
        <f t="shared" si="16"/>
        <v>11.560842284689874</v>
      </c>
      <c r="X66" s="6">
        <f t="shared" si="16"/>
        <v>1.7728285077951003</v>
      </c>
    </row>
    <row r="67" spans="1:24" s="25" customFormat="1" ht="15" customHeight="1" x14ac:dyDescent="0.25">
      <c r="A67" s="15" t="s">
        <v>107</v>
      </c>
      <c r="B67" s="6">
        <f>IF(B7=0,"no comp. data",IF(B27&gt;0,1/(B7/B27),"no FLE data"))</f>
        <v>35.507692307692309</v>
      </c>
      <c r="C67" s="6">
        <f t="shared" ref="C67:X67" si="17">IF(C7=0,"no comp. data",IF(C27&gt;0,1/(C7/C27),"no FLE data"))</f>
        <v>31.5</v>
      </c>
      <c r="D67" s="6">
        <f t="shared" si="17"/>
        <v>148.08571428571429</v>
      </c>
      <c r="E67" s="6">
        <f t="shared" si="17"/>
        <v>58.22727272727272</v>
      </c>
      <c r="F67" s="6">
        <f t="shared" si="17"/>
        <v>28.333333333333332</v>
      </c>
      <c r="G67" s="6">
        <f t="shared" si="17"/>
        <v>18.936060606060607</v>
      </c>
      <c r="H67" s="6">
        <f t="shared" si="17"/>
        <v>22.357954545454543</v>
      </c>
      <c r="I67" s="6">
        <f t="shared" si="17"/>
        <v>39.542857142857137</v>
      </c>
      <c r="J67" s="6">
        <f t="shared" si="17"/>
        <v>23.076923076923077</v>
      </c>
      <c r="K67" s="6">
        <f t="shared" si="17"/>
        <v>33.460317460317462</v>
      </c>
      <c r="L67" s="6">
        <f t="shared" si="17"/>
        <v>27.489655172413794</v>
      </c>
      <c r="M67" s="6">
        <f t="shared" si="17"/>
        <v>19.841121495327101</v>
      </c>
      <c r="N67" s="6">
        <f t="shared" si="17"/>
        <v>63.770270270270274</v>
      </c>
      <c r="O67" s="6">
        <f t="shared" si="17"/>
        <v>143.43678160919541</v>
      </c>
      <c r="P67" s="6">
        <f t="shared" si="17"/>
        <v>54.939393939393938</v>
      </c>
      <c r="Q67" s="6">
        <f t="shared" si="17"/>
        <v>87.066666666666663</v>
      </c>
      <c r="R67" s="6">
        <f t="shared" si="17"/>
        <v>25.88</v>
      </c>
      <c r="S67" s="6">
        <f t="shared" si="17"/>
        <v>16.978723404255319</v>
      </c>
      <c r="T67" s="6">
        <f t="shared" si="17"/>
        <v>24.687943262411348</v>
      </c>
      <c r="U67" s="6">
        <f t="shared" si="17"/>
        <v>7.6968253968253961</v>
      </c>
      <c r="V67" s="6">
        <f t="shared" si="17"/>
        <v>93.16770186335404</v>
      </c>
      <c r="W67" s="6">
        <f t="shared" si="17"/>
        <v>28.237759336099586</v>
      </c>
      <c r="X67" s="6">
        <f t="shared" si="17"/>
        <v>28.0625</v>
      </c>
    </row>
    <row r="68" spans="1:24" s="25" customFormat="1" ht="15" customHeight="1" x14ac:dyDescent="0.25">
      <c r="A68" s="15" t="s">
        <v>108</v>
      </c>
      <c r="B68" s="6" t="s">
        <v>100</v>
      </c>
      <c r="C68" s="6" t="s">
        <v>100</v>
      </c>
      <c r="D68" s="6">
        <f>IF(D8=0,"no device data",IF(D27&gt;0,1/(D8/D27),"no FLE data"))</f>
        <v>304.88235294117646</v>
      </c>
      <c r="E68" s="6">
        <f t="shared" ref="E68:F68" si="18">IF(E8=0,"no device data",IF(E27&gt;0,1/(E8/E27),"no FLE data"))</f>
        <v>1281</v>
      </c>
      <c r="F68" s="6">
        <f t="shared" si="18"/>
        <v>212.50000000000003</v>
      </c>
      <c r="G68" s="6" t="s">
        <v>100</v>
      </c>
      <c r="H68" s="6">
        <f>IF(H8=0,"no device data",IF(H27&gt;0,1/(H8/H27),"no FLE data"))</f>
        <v>393.5</v>
      </c>
      <c r="I68" s="6" t="s">
        <v>100</v>
      </c>
      <c r="J68" s="6">
        <f>IF(J8=0,"no device data",IF(J27&gt;0,1/(J8/J27),"no FLE data"))</f>
        <v>300</v>
      </c>
      <c r="K68" s="6" t="s">
        <v>100</v>
      </c>
      <c r="L68" s="6">
        <f>IF(L8=0,"no device data",IF(L27&gt;0,1/(L8/L27),"no FLE data"))</f>
        <v>68.331428571428575</v>
      </c>
      <c r="M68" s="6">
        <f t="shared" ref="M68:O68" si="19">IF(M8=0,"no device data",IF(M27&gt;0,1/(M8/M27),"no FLE data"))</f>
        <v>30.328571428571426</v>
      </c>
      <c r="N68" s="6">
        <f t="shared" si="19"/>
        <v>102.58695652173914</v>
      </c>
      <c r="O68" s="6">
        <f t="shared" si="19"/>
        <v>265.51063829787233</v>
      </c>
      <c r="P68" s="6" t="s">
        <v>100</v>
      </c>
      <c r="Q68" s="6" t="s">
        <v>100</v>
      </c>
      <c r="R68" s="6">
        <f>IF(R8=0,"no device data",IF(R27&gt;0,1/(R8/R27),"no FLE data"))</f>
        <v>34.972972972972975</v>
      </c>
      <c r="S68" s="6" t="s">
        <v>100</v>
      </c>
      <c r="T68" s="6">
        <f>IF(T8=0,"no device data",IF(T27&gt;0,1/(T8/T27),"no FLE data"))</f>
        <v>49.028169014084504</v>
      </c>
      <c r="U68" s="6" t="s">
        <v>100</v>
      </c>
      <c r="V68" s="6">
        <f>IF(V8=0,"no device data",IF(V27&gt;0,1/(V8/V27),"no FLE data"))</f>
        <v>750</v>
      </c>
      <c r="W68" s="6">
        <f>IF(W8=0,"no device data",IF(W27&gt;0,1/(W8/W27),"no FLE data"))</f>
        <v>295.88260869565221</v>
      </c>
      <c r="X68" s="6" t="s">
        <v>100</v>
      </c>
    </row>
    <row r="69" spans="1:24" s="25" customFormat="1" ht="15" customHeight="1" x14ac:dyDescent="0.25">
      <c r="A69" s="15" t="s">
        <v>57</v>
      </c>
      <c r="B69" s="6">
        <f t="shared" ref="B69:X69" si="20">IF(B27=0,"no FLE data",IF(B33&gt;0,B27/B33,"no staff data"))</f>
        <v>178.91472868217053</v>
      </c>
      <c r="C69" s="6">
        <f t="shared" si="20"/>
        <v>131.86046511627907</v>
      </c>
      <c r="D69" s="6">
        <f t="shared" si="20"/>
        <v>655.86839607719082</v>
      </c>
      <c r="E69" s="6">
        <f t="shared" si="20"/>
        <v>394.15384615384613</v>
      </c>
      <c r="F69" s="6">
        <f t="shared" ref="F69" si="21">IF(F27=0,"no FLE data",IF(F33&gt;0,F27/F33,"no staff data"))</f>
        <v>75.892857142857153</v>
      </c>
      <c r="G69" s="6">
        <f t="shared" si="20"/>
        <v>107.73965517241378</v>
      </c>
      <c r="H69" s="6">
        <f t="shared" si="20"/>
        <v>107.86732456140349</v>
      </c>
      <c r="I69" s="6">
        <f t="shared" si="20"/>
        <v>148.81720430107526</v>
      </c>
      <c r="J69" s="6">
        <f t="shared" si="20"/>
        <v>90.497737556561091</v>
      </c>
      <c r="K69" s="6">
        <f t="shared" si="20"/>
        <v>527</v>
      </c>
      <c r="L69" s="6">
        <f t="shared" si="20"/>
        <v>203.36734693877548</v>
      </c>
      <c r="M69" s="6">
        <f t="shared" si="20"/>
        <v>114.75675675675676</v>
      </c>
      <c r="N69" s="6">
        <f t="shared" si="20"/>
        <v>173.1743119266055</v>
      </c>
      <c r="O69" s="6">
        <f t="shared" si="20"/>
        <v>489.37254901960785</v>
      </c>
      <c r="P69" s="6">
        <f t="shared" si="20"/>
        <v>329.63636363636363</v>
      </c>
      <c r="Q69" s="6">
        <f t="shared" si="20"/>
        <v>384.11764705882354</v>
      </c>
      <c r="R69" s="6">
        <f t="shared" si="20"/>
        <v>258.8</v>
      </c>
      <c r="S69" s="6">
        <f t="shared" si="20"/>
        <v>169.78723404255319</v>
      </c>
      <c r="T69" s="6">
        <f t="shared" si="20"/>
        <v>177.96523517382414</v>
      </c>
      <c r="U69" s="6">
        <f t="shared" si="20"/>
        <v>60.612499999999997</v>
      </c>
      <c r="V69" s="6">
        <f t="shared" si="20"/>
        <v>663.71681415929208</v>
      </c>
      <c r="W69" s="6">
        <f t="shared" si="20"/>
        <v>146.98272138228944</v>
      </c>
      <c r="X69" s="6">
        <f t="shared" si="20"/>
        <v>44.9</v>
      </c>
    </row>
    <row r="70" spans="1:24" s="25" customFormat="1" ht="15" customHeight="1" x14ac:dyDescent="0.25">
      <c r="A70" s="15" t="s">
        <v>58</v>
      </c>
      <c r="B70" s="6" t="s">
        <v>99</v>
      </c>
      <c r="C70" s="6">
        <f t="shared" ref="C70:W70" si="22">IF(C54=0,"no gate count",IF(C27&gt;0,C54/C27,"no FLE data"))</f>
        <v>219.00881834215167</v>
      </c>
      <c r="D70" s="6">
        <f t="shared" si="22"/>
        <v>36.726654447231333</v>
      </c>
      <c r="E70" s="6" t="s">
        <v>99</v>
      </c>
      <c r="F70" s="6" t="s">
        <v>99</v>
      </c>
      <c r="G70" s="6">
        <f t="shared" si="22"/>
        <v>131.77279201139402</v>
      </c>
      <c r="H70" s="6">
        <f t="shared" si="22"/>
        <v>85.800508259212194</v>
      </c>
      <c r="I70" s="6" t="s">
        <v>99</v>
      </c>
      <c r="J70" s="6" t="s">
        <v>99</v>
      </c>
      <c r="K70" s="6" t="s">
        <v>99</v>
      </c>
      <c r="L70" s="6" t="s">
        <v>99</v>
      </c>
      <c r="M70" s="6">
        <f t="shared" si="22"/>
        <v>109.79227508243052</v>
      </c>
      <c r="N70" s="6">
        <f t="shared" si="22"/>
        <v>66.528395846577666</v>
      </c>
      <c r="O70" s="6" t="s">
        <v>99</v>
      </c>
      <c r="P70" s="6">
        <f t="shared" si="22"/>
        <v>63.03033645890789</v>
      </c>
      <c r="Q70" s="6" t="s">
        <v>99</v>
      </c>
      <c r="R70" s="6">
        <f t="shared" si="22"/>
        <v>78.032457496136018</v>
      </c>
      <c r="S70" s="6">
        <f t="shared" si="22"/>
        <v>70.988721804511272</v>
      </c>
      <c r="T70" s="6">
        <f t="shared" si="22"/>
        <v>98.927894283251945</v>
      </c>
      <c r="U70" s="6" t="s">
        <v>99</v>
      </c>
      <c r="V70" s="6">
        <f t="shared" si="22"/>
        <v>26.673666666666666</v>
      </c>
      <c r="W70" s="6">
        <f t="shared" si="22"/>
        <v>56.158876170043932</v>
      </c>
      <c r="X70" s="6" t="s">
        <v>99</v>
      </c>
    </row>
    <row r="71" spans="1:24" s="25" customFormat="1" ht="15" customHeight="1" x14ac:dyDescent="0.25">
      <c r="A71" s="15" t="s">
        <v>59</v>
      </c>
      <c r="B71" s="6">
        <f t="shared" ref="B71:X71" si="23">IF(B43=0,"no circ. data",IF(B27&gt;0,B43/B27,"no FLE data"))</f>
        <v>23.924393414211437</v>
      </c>
      <c r="C71" s="6">
        <f t="shared" si="23"/>
        <v>98.130511463844798</v>
      </c>
      <c r="D71" s="6">
        <f t="shared" si="23"/>
        <v>2.3560196797221686</v>
      </c>
      <c r="E71" s="6">
        <f t="shared" si="23"/>
        <v>0.84074941451990637</v>
      </c>
      <c r="F71" s="6">
        <f t="shared" ref="F71" si="24">IF(F43=0,"no circ. data",IF(F27&gt;0,F43/F27,"no FLE data"))</f>
        <v>25.484705882352941</v>
      </c>
      <c r="G71" s="6">
        <f t="shared" si="23"/>
        <v>21.395765654755238</v>
      </c>
      <c r="H71" s="6">
        <f t="shared" si="23"/>
        <v>4.8101651842439646</v>
      </c>
      <c r="I71" s="6">
        <f t="shared" si="23"/>
        <v>5.7637283236994223</v>
      </c>
      <c r="J71" s="6">
        <f t="shared" si="23"/>
        <v>31.398333333333333</v>
      </c>
      <c r="K71" s="6">
        <f t="shared" si="23"/>
        <v>2.8851992409867173</v>
      </c>
      <c r="L71" s="6">
        <f t="shared" si="23"/>
        <v>12.764341863187823</v>
      </c>
      <c r="M71" s="6">
        <f t="shared" si="23"/>
        <v>15.958078191238814</v>
      </c>
      <c r="N71" s="6">
        <f t="shared" si="23"/>
        <v>6.7174189446916719</v>
      </c>
      <c r="O71" s="6">
        <f t="shared" si="23"/>
        <v>1.3979485535699976</v>
      </c>
      <c r="P71" s="6">
        <f t="shared" si="23"/>
        <v>5.0468836183121901</v>
      </c>
      <c r="Q71" s="6">
        <f t="shared" si="23"/>
        <v>1.6799387442572742</v>
      </c>
      <c r="R71" s="6">
        <f t="shared" si="23"/>
        <v>6.6646058732612055</v>
      </c>
      <c r="S71" s="6">
        <f t="shared" si="23"/>
        <v>3.7756892230576442</v>
      </c>
      <c r="T71" s="6">
        <f t="shared" si="23"/>
        <v>9.3510485492674515</v>
      </c>
      <c r="U71" s="6" t="s">
        <v>98</v>
      </c>
      <c r="V71" s="6">
        <f t="shared" si="23"/>
        <v>1.5553999999999999</v>
      </c>
      <c r="W71" s="6">
        <f t="shared" si="23"/>
        <v>9.4507222312021515</v>
      </c>
      <c r="X71" s="6">
        <f t="shared" si="23"/>
        <v>40.953229398663694</v>
      </c>
    </row>
    <row r="72" spans="1:24" s="25" customFormat="1" ht="15" customHeight="1" x14ac:dyDescent="0.25">
      <c r="A72" s="19" t="s">
        <v>69</v>
      </c>
      <c r="B72" s="14">
        <f t="shared" ref="B72:X72" si="25">IF(B58=0,"no usage data",IF(B27&gt;0,B58/B27,"no FLE data"))</f>
        <v>0.38561525129982666</v>
      </c>
      <c r="C72" s="14">
        <f t="shared" si="25"/>
        <v>6.5308641975308639</v>
      </c>
      <c r="D72" s="14" t="s">
        <v>97</v>
      </c>
      <c r="E72" s="14">
        <f t="shared" si="25"/>
        <v>3.5347384855581576</v>
      </c>
      <c r="F72" s="14" t="s">
        <v>97</v>
      </c>
      <c r="G72" s="14" t="s">
        <v>97</v>
      </c>
      <c r="H72" s="14" t="s">
        <v>97</v>
      </c>
      <c r="I72" s="14">
        <f t="shared" si="25"/>
        <v>3.2174855491329479</v>
      </c>
      <c r="J72" s="14">
        <f t="shared" si="25"/>
        <v>0.29333333333333333</v>
      </c>
      <c r="K72" s="14">
        <f t="shared" si="25"/>
        <v>2.1200189753320684</v>
      </c>
      <c r="L72" s="14" t="s">
        <v>97</v>
      </c>
      <c r="M72" s="14">
        <f t="shared" si="25"/>
        <v>2.4493641073951955</v>
      </c>
      <c r="N72" s="14" t="s">
        <v>97</v>
      </c>
      <c r="O72" s="14">
        <f t="shared" si="25"/>
        <v>13.71391938456607</v>
      </c>
      <c r="P72" s="14">
        <f t="shared" si="25"/>
        <v>24.944842801985658</v>
      </c>
      <c r="Q72" s="14" t="s">
        <v>97</v>
      </c>
      <c r="R72" s="14">
        <f t="shared" si="25"/>
        <v>2.8632148377125195</v>
      </c>
      <c r="S72" s="14">
        <f t="shared" si="25"/>
        <v>25.098997493734334</v>
      </c>
      <c r="T72" s="14">
        <f t="shared" si="25"/>
        <v>15.186153404194197</v>
      </c>
      <c r="U72" s="14" t="s">
        <v>97</v>
      </c>
      <c r="V72" s="14">
        <f t="shared" si="25"/>
        <v>2.5495333333333332</v>
      </c>
      <c r="W72" s="14">
        <f t="shared" si="25"/>
        <v>21.594051695002424</v>
      </c>
      <c r="X72" s="14">
        <f t="shared" si="25"/>
        <v>1.7728285077951003</v>
      </c>
    </row>
  </sheetData>
  <pageMargins left="0" right="0" top="0" bottom="0" header="0" footer="0"/>
  <pageSetup paperSize="17" scale="39" orientation="landscape" r:id="rId1"/>
  <legacyDrawing r:id="rId2"/>
  <tableParts count="1">
    <tablePart r:id="rId3"/>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tabColor theme="9" tint="0.59999389629810485"/>
    <pageSetUpPr fitToPage="1"/>
  </sheetPr>
  <dimension ref="A1:H72"/>
  <sheetViews>
    <sheetView zoomScaleNormal="100" workbookViewId="0">
      <pane xSplit="1" ySplit="2" topLeftCell="B3" activePane="bottomRight" state="frozen"/>
      <selection activeCell="G29" sqref="G29"/>
      <selection pane="topRight" activeCell="G29" sqref="G29"/>
      <selection pane="bottomLeft" activeCell="G29" sqref="G29"/>
      <selection pane="bottomRight" activeCell="A2" sqref="A2"/>
    </sheetView>
  </sheetViews>
  <sheetFormatPr defaultRowHeight="15" x14ac:dyDescent="0.25"/>
  <cols>
    <col min="1" max="1" width="47.140625" style="2" customWidth="1"/>
    <col min="2" max="8" width="22" customWidth="1"/>
  </cols>
  <sheetData>
    <row r="1" spans="1:8" x14ac:dyDescent="0.25">
      <c r="A1" s="1" t="s">
        <v>109</v>
      </c>
    </row>
    <row r="2" spans="1:8" s="3" customFormat="1" ht="25.5" customHeight="1" x14ac:dyDescent="0.2">
      <c r="A2" s="4" t="s">
        <v>70</v>
      </c>
      <c r="B2" s="5" t="s">
        <v>87</v>
      </c>
      <c r="C2" s="5" t="s">
        <v>95</v>
      </c>
      <c r="D2" s="5" t="s">
        <v>103</v>
      </c>
      <c r="E2" s="5" t="s">
        <v>76</v>
      </c>
      <c r="F2" s="5" t="s">
        <v>77</v>
      </c>
      <c r="G2" s="5" t="s">
        <v>89</v>
      </c>
      <c r="H2" s="5" t="s">
        <v>94</v>
      </c>
    </row>
    <row r="3" spans="1:8" s="16" customFormat="1" ht="15" customHeight="1" x14ac:dyDescent="0.25">
      <c r="A3" s="17" t="s">
        <v>61</v>
      </c>
      <c r="B3" s="12"/>
      <c r="C3" s="12"/>
      <c r="D3" s="12"/>
      <c r="E3" s="12"/>
      <c r="F3" s="12"/>
      <c r="G3" s="12"/>
      <c r="H3" s="12"/>
    </row>
    <row r="4" spans="1:8" s="16" customFormat="1" ht="15" customHeight="1" x14ac:dyDescent="0.25">
      <c r="A4" s="15" t="s">
        <v>0</v>
      </c>
      <c r="B4" s="10">
        <f>Table1345672[[#This Row],[ACAD]]</f>
        <v>1</v>
      </c>
      <c r="C4" s="10">
        <f>Table1345672[[#This Row],[Ambrose University]]</f>
        <v>1</v>
      </c>
      <c r="D4" s="10">
        <f>Table1345672[[#This Row],[Canadian University College]]</f>
        <v>1</v>
      </c>
      <c r="E4" s="10">
        <f>Table1345672[[#This Row],[King''s University]]</f>
        <v>1</v>
      </c>
      <c r="F4" s="10">
        <f>Table1345672[[#This Row],[Portage College]]</f>
        <v>2</v>
      </c>
      <c r="G4" s="10">
        <f>Table1345672[[#This Row],[Saint Mary''s University College]]</f>
        <v>1</v>
      </c>
      <c r="H4" s="10">
        <f>Table1345672[[#This Row],[Vanguard College (Northwest Bible)]]</f>
        <v>1</v>
      </c>
    </row>
    <row r="5" spans="1:8" s="16" customFormat="1" ht="15" customHeight="1" x14ac:dyDescent="0.25">
      <c r="A5" s="15" t="s">
        <v>1</v>
      </c>
      <c r="B5" s="23">
        <f>Table1345672[[#This Row],[ACAD]]</f>
        <v>481</v>
      </c>
      <c r="C5" s="23">
        <f>Table1345672[[#This Row],[Ambrose University]]</f>
        <v>1394</v>
      </c>
      <c r="D5" s="23">
        <f>Table1345672[[#This Row],[Canadian University College]]</f>
        <v>883.7</v>
      </c>
      <c r="E5" s="23">
        <f>Table1345672[[#This Row],[King''s University]]</f>
        <v>1000</v>
      </c>
      <c r="F5" s="23">
        <f>Table1345672[[#This Row],[Portage College]]</f>
        <v>477.6</v>
      </c>
      <c r="G5" s="23">
        <f>Table1345672[[#This Row],[Saint Mary''s University College]]</f>
        <v>587.53</v>
      </c>
      <c r="H5" s="23">
        <f>Table1345672[[#This Row],[Vanguard College (Northwest Bible)]]</f>
        <v>623.5</v>
      </c>
    </row>
    <row r="6" spans="1:8" s="16" customFormat="1" ht="15" customHeight="1" x14ac:dyDescent="0.25">
      <c r="A6" s="15" t="s">
        <v>2</v>
      </c>
      <c r="B6" s="10"/>
      <c r="C6" s="10"/>
      <c r="D6" s="10"/>
      <c r="E6" s="10"/>
      <c r="F6" s="10"/>
      <c r="G6" s="10"/>
      <c r="H6" s="10"/>
    </row>
    <row r="7" spans="1:8" s="16" customFormat="1" ht="15" customHeight="1" x14ac:dyDescent="0.25">
      <c r="A7" s="18" t="s">
        <v>3</v>
      </c>
      <c r="B7" s="21">
        <f>Table1345672[[#This Row],[ACAD]]</f>
        <v>26</v>
      </c>
      <c r="C7" s="21">
        <f>Table1345672[[#This Row],[Ambrose University]]</f>
        <v>18</v>
      </c>
      <c r="D7" s="21">
        <f>Table1345672[[#This Row],[Canadian University College]]</f>
        <v>15</v>
      </c>
      <c r="E7" s="21">
        <f>Table1345672[[#This Row],[King''s University]]</f>
        <v>26</v>
      </c>
      <c r="F7" s="21">
        <f>Table1345672[[#This Row],[Portage College]]</f>
        <v>47</v>
      </c>
      <c r="G7" s="21">
        <f>Table1345672[[#This Row],[Saint Mary''s University College]]</f>
        <v>63</v>
      </c>
      <c r="H7" s="21">
        <f>Table1345672[[#This Row],[Vanguard College (Northwest Bible)]]</f>
        <v>8</v>
      </c>
    </row>
    <row r="8" spans="1:8" s="16" customFormat="1" ht="15" customHeight="1" x14ac:dyDescent="0.25">
      <c r="A8" s="18" t="s">
        <v>4</v>
      </c>
      <c r="B8" s="21">
        <f>Table1345672[[#This Row],[ACAD]]</f>
        <v>0</v>
      </c>
      <c r="C8" s="21">
        <f>Table1345672[[#This Row],[Ambrose University]]</f>
        <v>0</v>
      </c>
      <c r="D8" s="21">
        <f>Table1345672[[#This Row],[Canadian University College]]</f>
        <v>2</v>
      </c>
      <c r="E8" s="21">
        <f>Table1345672[[#This Row],[King''s University]]</f>
        <v>2</v>
      </c>
      <c r="F8" s="21">
        <f>Table1345672[[#This Row],[Portage College]]</f>
        <v>0</v>
      </c>
      <c r="G8" s="21">
        <f>Table1345672[[#This Row],[Saint Mary''s University College]]</f>
        <v>0</v>
      </c>
      <c r="H8" s="21">
        <f>Table1345672[[#This Row],[Vanguard College (Northwest Bible)]]</f>
        <v>0</v>
      </c>
    </row>
    <row r="9" spans="1:8" s="16" customFormat="1" ht="15" customHeight="1" x14ac:dyDescent="0.25">
      <c r="A9" s="15" t="s">
        <v>5</v>
      </c>
      <c r="B9" s="21"/>
      <c r="C9" s="21"/>
      <c r="D9" s="21"/>
      <c r="E9" s="21"/>
      <c r="F9" s="21"/>
      <c r="G9" s="21"/>
      <c r="H9" s="21"/>
    </row>
    <row r="10" spans="1:8" s="16" customFormat="1" ht="15" customHeight="1" x14ac:dyDescent="0.25">
      <c r="A10" s="18" t="s">
        <v>6</v>
      </c>
      <c r="B10" s="21">
        <f>Table1345672[[#This Row],[ACAD]]</f>
        <v>0</v>
      </c>
      <c r="C10" s="21">
        <f>Table1345672[[#This Row],[Ambrose University]]</f>
        <v>0</v>
      </c>
      <c r="D10" s="21">
        <f>Table1345672[[#This Row],[Canadian University College]]</f>
        <v>0</v>
      </c>
      <c r="E10" s="21" t="str">
        <f>Table1345672[[#This Row],[King''s University]]</f>
        <v>N/A</v>
      </c>
      <c r="F10" s="21">
        <f>Table1345672[[#This Row],[Portage College]]</f>
        <v>0</v>
      </c>
      <c r="G10" s="21">
        <f>Table1345672[[#This Row],[Saint Mary''s University College]]</f>
        <v>56</v>
      </c>
      <c r="H10" s="21">
        <f>Table1345672[[#This Row],[Vanguard College (Northwest Bible)]]</f>
        <v>0</v>
      </c>
    </row>
    <row r="11" spans="1:8" s="16" customFormat="1" ht="15" customHeight="1" x14ac:dyDescent="0.25">
      <c r="A11" s="18" t="s">
        <v>7</v>
      </c>
      <c r="B11" s="21">
        <f>Table1345672[[#This Row],[ACAD]]</f>
        <v>8</v>
      </c>
      <c r="C11" s="21">
        <f>Table1345672[[#This Row],[Ambrose University]]</f>
        <v>21</v>
      </c>
      <c r="D11" s="21">
        <f>Table1345672[[#This Row],[Canadian University College]]</f>
        <v>8</v>
      </c>
      <c r="E11" s="21">
        <f>Table1345672[[#This Row],[King''s University]]</f>
        <v>44</v>
      </c>
      <c r="F11" s="21">
        <f>Table1345672[[#This Row],[Portage College]]</f>
        <v>37</v>
      </c>
      <c r="G11" s="21">
        <f>Table1345672[[#This Row],[Saint Mary''s University College]]</f>
        <v>1</v>
      </c>
      <c r="H11" s="21">
        <f>Table1345672[[#This Row],[Vanguard College (Northwest Bible)]]</f>
        <v>51</v>
      </c>
    </row>
    <row r="12" spans="1:8" s="16" customFormat="1" ht="15" customHeight="1" x14ac:dyDescent="0.25">
      <c r="A12" s="18" t="s">
        <v>8</v>
      </c>
      <c r="B12" s="21">
        <f>Table1345672[[#This Row],[ACAD]]</f>
        <v>42</v>
      </c>
      <c r="C12" s="21">
        <f>Table1345672[[#This Row],[Ambrose University]]</f>
        <v>139</v>
      </c>
      <c r="D12" s="21">
        <f>Table1345672[[#This Row],[Canadian University College]]</f>
        <v>93</v>
      </c>
      <c r="E12" s="21">
        <f>Table1345672[[#This Row],[King''s University]]</f>
        <v>116</v>
      </c>
      <c r="F12" s="21">
        <f>Table1345672[[#This Row],[Portage College]]</f>
        <v>37</v>
      </c>
      <c r="G12" s="21">
        <f>Table1345672[[#This Row],[Saint Mary''s University College]]</f>
        <v>77</v>
      </c>
      <c r="H12" s="21">
        <f>Table1345672[[#This Row],[Vanguard College (Northwest Bible)]]</f>
        <v>57</v>
      </c>
    </row>
    <row r="13" spans="1:8" s="16" customFormat="1" ht="15" customHeight="1" x14ac:dyDescent="0.25">
      <c r="A13" s="15" t="s">
        <v>9</v>
      </c>
      <c r="B13" s="23">
        <f>Table1345672[[#This Row],[ACAD]]</f>
        <v>60</v>
      </c>
      <c r="C13" s="23">
        <f>Table1345672[[#This Row],[Ambrose University]]</f>
        <v>71.5</v>
      </c>
      <c r="D13" s="23">
        <f>Table1345672[[#This Row],[Canadian University College]]</f>
        <v>85</v>
      </c>
      <c r="E13" s="23">
        <f>Table1345672[[#This Row],[King''s University]]</f>
        <v>71</v>
      </c>
      <c r="F13" s="23">
        <f>Table1345672[[#This Row],[Portage College]]</f>
        <v>66.5</v>
      </c>
      <c r="G13" s="23">
        <f>Table1345672[[#This Row],[Saint Mary''s University College]]</f>
        <v>64</v>
      </c>
      <c r="H13" s="23">
        <f>Table1345672[[#This Row],[Vanguard College (Northwest Bible)]]</f>
        <v>64</v>
      </c>
    </row>
    <row r="14" spans="1:8" s="16" customFormat="1" ht="15" customHeight="1" x14ac:dyDescent="0.25">
      <c r="A14" s="15" t="s">
        <v>10</v>
      </c>
      <c r="B14" s="23">
        <f>Table1345672[[#This Row],[ACAD]]</f>
        <v>60</v>
      </c>
      <c r="C14" s="23">
        <f>Table1345672[[#This Row],[Ambrose University]]</f>
        <v>40</v>
      </c>
      <c r="D14" s="23">
        <f>Table1345672[[#This Row],[Canadian University College]]</f>
        <v>42</v>
      </c>
      <c r="E14" s="23">
        <f>Table1345672[[#This Row],[King''s University]]</f>
        <v>38</v>
      </c>
      <c r="F14" s="23">
        <f>Table1345672[[#This Row],[Portage College]]</f>
        <v>44.5</v>
      </c>
      <c r="G14" s="23">
        <f>Table1345672[[#This Row],[Saint Mary''s University College]]</f>
        <v>30</v>
      </c>
      <c r="H14" s="23">
        <f>Table1345672[[#This Row],[Vanguard College (Northwest Bible)]]</f>
        <v>35</v>
      </c>
    </row>
    <row r="15" spans="1:8" s="16" customFormat="1" ht="15" customHeight="1" x14ac:dyDescent="0.25">
      <c r="A15" s="17" t="s">
        <v>11</v>
      </c>
      <c r="B15" s="7"/>
      <c r="C15" s="7"/>
      <c r="D15" s="7"/>
      <c r="E15" s="7"/>
      <c r="F15" s="7"/>
      <c r="G15" s="7"/>
      <c r="H15" s="7"/>
    </row>
    <row r="16" spans="1:8" s="16" customFormat="1" ht="15" customHeight="1" x14ac:dyDescent="0.25">
      <c r="A16" s="15" t="s">
        <v>12</v>
      </c>
      <c r="B16" s="7"/>
      <c r="C16" s="7"/>
      <c r="D16" s="7"/>
      <c r="E16" s="7"/>
      <c r="F16" s="7"/>
      <c r="G16" s="7"/>
      <c r="H16" s="7"/>
    </row>
    <row r="17" spans="1:8" s="16" customFormat="1" ht="15" customHeight="1" x14ac:dyDescent="0.25">
      <c r="A17" s="18" t="s">
        <v>13</v>
      </c>
      <c r="B17" s="10">
        <f>Table1345672[[#This Row],[ACAD]]</f>
        <v>34073</v>
      </c>
      <c r="C17" s="10">
        <f>Table1345672[[#This Row],[Ambrose University]]</f>
        <v>121821</v>
      </c>
      <c r="D17" s="10">
        <f>Table1345672[[#This Row],[Canadian University College]]</f>
        <v>74491</v>
      </c>
      <c r="E17" s="10">
        <f>Table1345672[[#This Row],[King''s University]]</f>
        <v>59822</v>
      </c>
      <c r="F17" s="10">
        <f>Table1345672[[#This Row],[Portage College]]</f>
        <v>12719</v>
      </c>
      <c r="G17" s="10">
        <f>Table1345672[[#This Row],[Saint Mary''s University College]]</f>
        <v>33465</v>
      </c>
      <c r="H17" s="10">
        <f>Table1345672[[#This Row],[Vanguard College (Northwest Bible)]]</f>
        <v>56269</v>
      </c>
    </row>
    <row r="18" spans="1:8" s="16" customFormat="1" ht="15" customHeight="1" x14ac:dyDescent="0.25">
      <c r="A18" s="18" t="s">
        <v>14</v>
      </c>
      <c r="B18" s="10">
        <f>Table1345672[[#This Row],[ACAD]]</f>
        <v>1924</v>
      </c>
      <c r="C18" s="10">
        <f>Table1345672[[#This Row],[Ambrose University]]</f>
        <v>2686</v>
      </c>
      <c r="D18" s="10">
        <f>Table1345672[[#This Row],[Canadian University College]]</f>
        <v>3342</v>
      </c>
      <c r="E18" s="10">
        <f>Table1345672[[#This Row],[King''s University]]</f>
        <v>1637</v>
      </c>
      <c r="F18" s="10">
        <f>Table1345672[[#This Row],[Portage College]]</f>
        <v>1775</v>
      </c>
      <c r="G18" s="10">
        <f>Table1345672[[#This Row],[Saint Mary''s University College]]</f>
        <v>1291</v>
      </c>
      <c r="H18" s="10">
        <f>Table1345672[[#This Row],[Vanguard College (Northwest Bible)]]</f>
        <v>797</v>
      </c>
    </row>
    <row r="19" spans="1:8" s="16" customFormat="1" ht="15" customHeight="1" x14ac:dyDescent="0.25">
      <c r="A19" s="18" t="s">
        <v>15</v>
      </c>
      <c r="B19" s="10">
        <f>Table1345672[[#This Row],[ACAD]]</f>
        <v>11478</v>
      </c>
      <c r="C19" s="10">
        <f>Table1345672[[#This Row],[Ambrose University]]</f>
        <v>5629</v>
      </c>
      <c r="D19" s="10">
        <f>Table1345672[[#This Row],[Canadian University College]]</f>
        <v>0</v>
      </c>
      <c r="E19" s="10">
        <f>Table1345672[[#This Row],[King''s University]]</f>
        <v>5136</v>
      </c>
      <c r="F19" s="10">
        <f>Table1345672[[#This Row],[Portage College]]</f>
        <v>1572</v>
      </c>
      <c r="G19" s="10">
        <f>Table1345672[[#This Row],[Saint Mary''s University College]]</f>
        <v>5207</v>
      </c>
      <c r="H19" s="10">
        <f>Table1345672[[#This Row],[Vanguard College (Northwest Bible)]]</f>
        <v>81</v>
      </c>
    </row>
    <row r="20" spans="1:8" s="16" customFormat="1" ht="15" customHeight="1" x14ac:dyDescent="0.25">
      <c r="A20" s="18" t="s">
        <v>16</v>
      </c>
      <c r="B20" s="10">
        <f>Table1345672[[#This Row],[ACAD]]</f>
        <v>47475</v>
      </c>
      <c r="C20" s="10">
        <f>Table1345672[[#This Row],[Ambrose University]]</f>
        <v>130136</v>
      </c>
      <c r="D20" s="10">
        <f>Table1345672[[#This Row],[Canadian University College]]</f>
        <v>77833</v>
      </c>
      <c r="E20" s="10">
        <f>Table1345672[[#This Row],[King''s University]]</f>
        <v>66595</v>
      </c>
      <c r="F20" s="10">
        <f>Table1345672[[#This Row],[Portage College]]</f>
        <v>16066</v>
      </c>
      <c r="G20" s="10">
        <f>Table1345672[[#This Row],[Saint Mary''s University College]]</f>
        <v>39963</v>
      </c>
      <c r="H20" s="10">
        <f>Table1345672[[#This Row],[Vanguard College (Northwest Bible)]]</f>
        <v>57147</v>
      </c>
    </row>
    <row r="21" spans="1:8" s="16" customFormat="1" ht="15" customHeight="1" x14ac:dyDescent="0.25">
      <c r="A21" s="15" t="s">
        <v>17</v>
      </c>
      <c r="B21" s="10">
        <f>Table1345672[[#This Row],[ACAD]]</f>
        <v>272</v>
      </c>
      <c r="C21" s="10">
        <f>Table1345672[[#This Row],[Ambrose University]]</f>
        <v>185</v>
      </c>
      <c r="D21" s="10">
        <f>Table1345672[[#This Row],[Canadian University College]]</f>
        <v>194</v>
      </c>
      <c r="E21" s="10">
        <f>Table1345672[[#This Row],[King''s University]]</f>
        <v>149</v>
      </c>
      <c r="F21" s="10">
        <f>Table1345672[[#This Row],[Portage College]]</f>
        <v>65</v>
      </c>
      <c r="G21" s="10">
        <f>Table1345672[[#This Row],[Saint Mary''s University College]]</f>
        <v>233</v>
      </c>
      <c r="H21" s="10">
        <f>Table1345672[[#This Row],[Vanguard College (Northwest Bible)]]</f>
        <v>36</v>
      </c>
    </row>
    <row r="22" spans="1:8" s="16" customFormat="1" ht="15" customHeight="1" x14ac:dyDescent="0.25">
      <c r="A22" s="15" t="s">
        <v>18</v>
      </c>
      <c r="B22" s="10">
        <f>Table1345672[[#This Row],[ACAD]]</f>
        <v>28</v>
      </c>
      <c r="C22" s="10">
        <f>Table1345672[[#This Row],[Ambrose University]]</f>
        <v>41</v>
      </c>
      <c r="D22" s="10">
        <f>Table1345672[[#This Row],[Canadian University College]]</f>
        <v>50</v>
      </c>
      <c r="E22" s="10">
        <f>Table1345672[[#This Row],[King''s University]]</f>
        <v>43</v>
      </c>
      <c r="F22" s="10">
        <f>Table1345672[[#This Row],[Portage College]]</f>
        <v>27</v>
      </c>
      <c r="G22" s="10">
        <f>Table1345672[[#This Row],[Saint Mary''s University College]]</f>
        <v>42</v>
      </c>
      <c r="H22" s="10">
        <f>Table1345672[[#This Row],[Vanguard College (Northwest Bible)]]</f>
        <v>1</v>
      </c>
    </row>
    <row r="23" spans="1:8" s="16" customFormat="1" ht="15" customHeight="1" x14ac:dyDescent="0.25">
      <c r="A23" s="15" t="s">
        <v>62</v>
      </c>
      <c r="B23" s="10">
        <f>Table1345672[[#This Row],[ACAD]]</f>
        <v>1</v>
      </c>
      <c r="C23" s="10">
        <f>Table1345672[[#This Row],[Ambrose University]]</f>
        <v>65239</v>
      </c>
      <c r="D23" s="10" t="str">
        <f>Table1345672[[#This Row],[Canadian University College]]</f>
        <v>N/A</v>
      </c>
      <c r="E23" s="10">
        <f>Table1345672[[#This Row],[King''s University]]</f>
        <v>108149</v>
      </c>
      <c r="F23" s="10">
        <f>Table1345672[[#This Row],[Portage College]]</f>
        <v>0</v>
      </c>
      <c r="G23" s="10">
        <f>Table1345672[[#This Row],[Saint Mary''s University College]]</f>
        <v>187656</v>
      </c>
      <c r="H23" s="10">
        <f>Table1345672[[#This Row],[Vanguard College (Northwest Bible)]]</f>
        <v>26021</v>
      </c>
    </row>
    <row r="24" spans="1:8" s="16" customFormat="1" ht="15" customHeight="1" x14ac:dyDescent="0.25">
      <c r="A24" s="15" t="s">
        <v>19</v>
      </c>
      <c r="B24" s="10">
        <f>Table1345672[[#This Row],[ACAD]]</f>
        <v>86355</v>
      </c>
      <c r="C24" s="10">
        <f>Table1345672[[#This Row],[Ambrose University]]</f>
        <v>150000</v>
      </c>
      <c r="D24" s="10" t="str">
        <f>Table1345672[[#This Row],[Canadian University College]]</f>
        <v>N/A</v>
      </c>
      <c r="E24" s="10">
        <f>Table1345672[[#This Row],[King''s University]]</f>
        <v>160422</v>
      </c>
      <c r="F24" s="10">
        <f>Table1345672[[#This Row],[Portage College]]</f>
        <v>278300</v>
      </c>
      <c r="G24" s="10">
        <f>Table1345672[[#This Row],[Saint Mary''s University College]]</f>
        <v>119182</v>
      </c>
      <c r="H24" s="10">
        <f>Table1345672[[#This Row],[Vanguard College (Northwest Bible)]]</f>
        <v>398</v>
      </c>
    </row>
    <row r="25" spans="1:8" s="16" customFormat="1" ht="15" customHeight="1" x14ac:dyDescent="0.25">
      <c r="A25" s="15" t="s">
        <v>20</v>
      </c>
      <c r="B25" s="10">
        <f>Table1345672[[#This Row],[ACAD]]</f>
        <v>2835</v>
      </c>
      <c r="C25" s="10">
        <f>Table1345672[[#This Row],[Ambrose University]]</f>
        <v>0</v>
      </c>
      <c r="D25" s="10">
        <f>Table1345672[[#This Row],[Canadian University College]]</f>
        <v>1</v>
      </c>
      <c r="E25" s="10">
        <f>Table1345672[[#This Row],[King''s University]]</f>
        <v>127917</v>
      </c>
      <c r="F25" s="10">
        <f>Table1345672[[#This Row],[Portage College]]</f>
        <v>15434</v>
      </c>
      <c r="G25" s="10">
        <f>Table1345672[[#This Row],[Saint Mary''s University College]]</f>
        <v>35538</v>
      </c>
      <c r="H25" s="10">
        <f>Table1345672[[#This Row],[Vanguard College (Northwest Bible)]]</f>
        <v>0</v>
      </c>
    </row>
    <row r="26" spans="1:8" s="16" customFormat="1" ht="15" customHeight="1" x14ac:dyDescent="0.25">
      <c r="A26" s="17" t="s">
        <v>63</v>
      </c>
      <c r="B26" s="13"/>
      <c r="C26" s="13"/>
      <c r="D26" s="13"/>
      <c r="E26" s="13"/>
      <c r="F26" s="13"/>
      <c r="G26" s="13"/>
      <c r="H26" s="13"/>
    </row>
    <row r="27" spans="1:8" s="16" customFormat="1" ht="15" customHeight="1" x14ac:dyDescent="0.25">
      <c r="A27" s="15" t="s">
        <v>21</v>
      </c>
      <c r="B27" s="30">
        <f>Table1345672[[#This Row],[ACAD]]</f>
        <v>923.2</v>
      </c>
      <c r="C27" s="30">
        <f>Table1345672[[#This Row],[Ambrose University]]</f>
        <v>567</v>
      </c>
      <c r="D27" s="30">
        <f>Table1345672[[#This Row],[Canadian University College]]</f>
        <v>425</v>
      </c>
      <c r="E27" s="30">
        <f>Table1345672[[#This Row],[King''s University]]</f>
        <v>600</v>
      </c>
      <c r="F27" s="30">
        <f>Table1345672[[#This Row],[Portage College]]</f>
        <v>798</v>
      </c>
      <c r="G27" s="30">
        <f>Table1345672[[#This Row],[Saint Mary''s University College]]</f>
        <v>484.9</v>
      </c>
      <c r="H27" s="30">
        <f>Table1345672[[#This Row],[Vanguard College (Northwest Bible)]]</f>
        <v>224.5</v>
      </c>
    </row>
    <row r="28" spans="1:8" s="16" customFormat="1" ht="15" customHeight="1" x14ac:dyDescent="0.25">
      <c r="A28" s="15" t="s">
        <v>22</v>
      </c>
      <c r="B28" s="30">
        <f>Table1345672[[#This Row],[ACAD]]</f>
        <v>30</v>
      </c>
      <c r="C28" s="30">
        <f>Table1345672[[#This Row],[Ambrose University]]</f>
        <v>44</v>
      </c>
      <c r="D28" s="30">
        <f>Table1345672[[#This Row],[Canadian University College]]</f>
        <v>42</v>
      </c>
      <c r="E28" s="30">
        <f>Table1345672[[#This Row],[King''s University]]</f>
        <v>57</v>
      </c>
      <c r="F28" s="30">
        <f>Table1345672[[#This Row],[Portage College]]</f>
        <v>82.8</v>
      </c>
      <c r="G28" s="30">
        <f>Table1345672[[#This Row],[Saint Mary''s University College]]</f>
        <v>34</v>
      </c>
      <c r="H28" s="30" t="str">
        <f>Table1345672[[#This Row],[Vanguard College (Northwest Bible)]]</f>
        <v>N/A</v>
      </c>
    </row>
    <row r="29" spans="1:8" s="16" customFormat="1" ht="15" customHeight="1" x14ac:dyDescent="0.25">
      <c r="A29" s="15" t="s">
        <v>23</v>
      </c>
      <c r="B29" s="30"/>
      <c r="C29" s="30"/>
      <c r="D29" s="30"/>
      <c r="E29" s="30"/>
      <c r="F29" s="30"/>
      <c r="G29" s="30"/>
      <c r="H29" s="30"/>
    </row>
    <row r="30" spans="1:8" s="16" customFormat="1" ht="15" customHeight="1" x14ac:dyDescent="0.25">
      <c r="A30" s="18" t="s">
        <v>24</v>
      </c>
      <c r="B30" s="30">
        <f>Table1345672[[#This Row],[ACAD]]</f>
        <v>0.5</v>
      </c>
      <c r="C30" s="30">
        <f>Table1345672[[#This Row],[Ambrose University]]</f>
        <v>1</v>
      </c>
      <c r="D30" s="30">
        <f>Table1345672[[#This Row],[Canadian University College]]</f>
        <v>2</v>
      </c>
      <c r="E30" s="30">
        <f>Table1345672[[#This Row],[King''s University]]</f>
        <v>1.67</v>
      </c>
      <c r="F30" s="30">
        <f>Table1345672[[#This Row],[Portage College]]</f>
        <v>1</v>
      </c>
      <c r="G30" s="30">
        <f>Table1345672[[#This Row],[Saint Mary''s University College]]</f>
        <v>2</v>
      </c>
      <c r="H30" s="30">
        <f>Table1345672[[#This Row],[Vanguard College (Northwest Bible)]]</f>
        <v>1</v>
      </c>
    </row>
    <row r="31" spans="1:8" s="16" customFormat="1" ht="15" customHeight="1" x14ac:dyDescent="0.25">
      <c r="A31" s="18" t="s">
        <v>25</v>
      </c>
      <c r="B31" s="30">
        <f>Table1345672[[#This Row],[ACAD]]</f>
        <v>1</v>
      </c>
      <c r="C31" s="30">
        <f>Table1345672[[#This Row],[Ambrose University]]</f>
        <v>0.65</v>
      </c>
      <c r="D31" s="30">
        <f>Table1345672[[#This Row],[Canadian University College]]</f>
        <v>1</v>
      </c>
      <c r="E31" s="30">
        <f>Table1345672[[#This Row],[King''s University]]</f>
        <v>2</v>
      </c>
      <c r="F31" s="30">
        <f>Table1345672[[#This Row],[Portage College]]</f>
        <v>1</v>
      </c>
      <c r="G31" s="30">
        <f>Table1345672[[#This Row],[Saint Mary''s University College]]</f>
        <v>2</v>
      </c>
      <c r="H31" s="30">
        <f>Table1345672[[#This Row],[Vanguard College (Northwest Bible)]]</f>
        <v>0</v>
      </c>
    </row>
    <row r="32" spans="1:8" s="16" customFormat="1" ht="15" customHeight="1" x14ac:dyDescent="0.25">
      <c r="A32" s="18" t="s">
        <v>26</v>
      </c>
      <c r="B32" s="30">
        <f>Table1345672[[#This Row],[ACAD]]</f>
        <v>3.66</v>
      </c>
      <c r="C32" s="30">
        <f>Table1345672[[#This Row],[Ambrose University]]</f>
        <v>2.65</v>
      </c>
      <c r="D32" s="30">
        <f>Table1345672[[#This Row],[Canadian University College]]</f>
        <v>2.6</v>
      </c>
      <c r="E32" s="30">
        <f>Table1345672[[#This Row],[King''s University]]</f>
        <v>2.96</v>
      </c>
      <c r="F32" s="30">
        <f>Table1345672[[#This Row],[Portage College]]</f>
        <v>2.7</v>
      </c>
      <c r="G32" s="30">
        <f>Table1345672[[#This Row],[Saint Mary''s University College]]</f>
        <v>4</v>
      </c>
      <c r="H32" s="30">
        <f>Table1345672[[#This Row],[Vanguard College (Northwest Bible)]]</f>
        <v>4</v>
      </c>
    </row>
    <row r="33" spans="1:8" s="16" customFormat="1" ht="15" customHeight="1" x14ac:dyDescent="0.25">
      <c r="A33" s="18" t="s">
        <v>27</v>
      </c>
      <c r="B33" s="30">
        <f>Table1345672[[#This Row],[ACAD]]</f>
        <v>5.16</v>
      </c>
      <c r="C33" s="30">
        <f>Table1345672[[#This Row],[Ambrose University]]</f>
        <v>4.3</v>
      </c>
      <c r="D33" s="30">
        <f>Table1345672[[#This Row],[Canadian University College]]</f>
        <v>5.6</v>
      </c>
      <c r="E33" s="30">
        <f>Table1345672[[#This Row],[King''s University]]</f>
        <v>6.63</v>
      </c>
      <c r="F33" s="30">
        <f>Table1345672[[#This Row],[Portage College]]</f>
        <v>4.7</v>
      </c>
      <c r="G33" s="30">
        <f>Table1345672[[#This Row],[Saint Mary''s University College]]</f>
        <v>8</v>
      </c>
      <c r="H33" s="30">
        <f>Table1345672[[#This Row],[Vanguard College (Northwest Bible)]]</f>
        <v>5</v>
      </c>
    </row>
    <row r="34" spans="1:8" s="16" customFormat="1" ht="15" customHeight="1" x14ac:dyDescent="0.25">
      <c r="A34" s="17" t="s">
        <v>28</v>
      </c>
      <c r="B34" s="7"/>
      <c r="C34" s="7"/>
      <c r="D34" s="7"/>
      <c r="E34" s="7"/>
      <c r="F34" s="7"/>
      <c r="G34" s="7"/>
      <c r="H34" s="7"/>
    </row>
    <row r="35" spans="1:8" s="16" customFormat="1" ht="15" customHeight="1" x14ac:dyDescent="0.25">
      <c r="A35" s="15" t="s">
        <v>29</v>
      </c>
      <c r="B35" s="7"/>
      <c r="C35" s="7"/>
      <c r="D35" s="7"/>
      <c r="E35" s="7"/>
      <c r="F35" s="7"/>
      <c r="G35" s="7"/>
      <c r="H35" s="7"/>
    </row>
    <row r="36" spans="1:8" s="16" customFormat="1" ht="15" customHeight="1" x14ac:dyDescent="0.25">
      <c r="A36" s="18" t="s">
        <v>30</v>
      </c>
      <c r="B36" s="8">
        <f>Table1345672[[#This Row],[ACAD]]</f>
        <v>466449</v>
      </c>
      <c r="C36" s="8">
        <f>Table1345672[[#This Row],[Ambrose University]]</f>
        <v>228955</v>
      </c>
      <c r="D36" s="8">
        <f>Table1345672[[#This Row],[Canadian University College]]</f>
        <v>245546.82</v>
      </c>
      <c r="E36" s="8">
        <f>Table1345672[[#This Row],[King''s University]]</f>
        <v>340257</v>
      </c>
      <c r="F36" s="8">
        <f>Table1345672[[#This Row],[Portage College]]</f>
        <v>268174</v>
      </c>
      <c r="G36" s="8">
        <f>Table1345672[[#This Row],[Saint Mary''s University College]]</f>
        <v>319472</v>
      </c>
      <c r="H36" s="8" t="str">
        <f>Table1345672[[#This Row],[Vanguard College (Northwest Bible)]]</f>
        <v>N/A</v>
      </c>
    </row>
    <row r="37" spans="1:8" s="16" customFormat="1" ht="15" customHeight="1" x14ac:dyDescent="0.25">
      <c r="A37" s="18" t="s">
        <v>31</v>
      </c>
      <c r="B37" s="8">
        <f>Table1345672[[#This Row],[ACAD]]</f>
        <v>85000</v>
      </c>
      <c r="C37" s="8">
        <f>Table1345672[[#This Row],[Ambrose University]]</f>
        <v>168169</v>
      </c>
      <c r="D37" s="8">
        <f>Table1345672[[#This Row],[Canadian University College]]</f>
        <v>186064.48</v>
      </c>
      <c r="E37" s="8">
        <f>Table1345672[[#This Row],[King''s University]]</f>
        <v>161600</v>
      </c>
      <c r="F37" s="8">
        <f>Table1345672[[#This Row],[Portage College]]</f>
        <v>76994</v>
      </c>
      <c r="G37" s="8">
        <f>Table1345672[[#This Row],[Saint Mary''s University College]]</f>
        <v>171675</v>
      </c>
      <c r="H37" s="8" t="str">
        <f>Table1345672[[#This Row],[Vanguard College (Northwest Bible)]]</f>
        <v>N/A</v>
      </c>
    </row>
    <row r="38" spans="1:8" s="16" customFormat="1" ht="15" customHeight="1" x14ac:dyDescent="0.25">
      <c r="A38" s="18" t="s">
        <v>32</v>
      </c>
      <c r="B38" s="8">
        <f>Table1345672[[#This Row],[ACAD]]</f>
        <v>16205</v>
      </c>
      <c r="C38" s="8">
        <f>Table1345672[[#This Row],[Ambrose University]]</f>
        <v>53011</v>
      </c>
      <c r="D38" s="8">
        <f>Table1345672[[#This Row],[Canadian University College]]</f>
        <v>44853.91</v>
      </c>
      <c r="E38" s="8">
        <f>Table1345672[[#This Row],[King''s University]]</f>
        <v>137990</v>
      </c>
      <c r="F38" s="8">
        <f>Table1345672[[#This Row],[Portage College]]</f>
        <v>19</v>
      </c>
      <c r="G38" s="8">
        <f>Table1345672[[#This Row],[Saint Mary''s University College]]</f>
        <v>50529</v>
      </c>
      <c r="H38" s="8" t="str">
        <f>Table1345672[[#This Row],[Vanguard College (Northwest Bible)]]</f>
        <v>N/A</v>
      </c>
    </row>
    <row r="39" spans="1:8" s="16" customFormat="1" ht="15" customHeight="1" x14ac:dyDescent="0.25">
      <c r="A39" s="18" t="s">
        <v>33</v>
      </c>
      <c r="B39" s="8">
        <f>Table1345672[[#This Row],[ACAD]]</f>
        <v>567654</v>
      </c>
      <c r="C39" s="8">
        <f>Table1345672[[#This Row],[Ambrose University]]</f>
        <v>450135</v>
      </c>
      <c r="D39" s="8">
        <f>Table1345672[[#This Row],[Canadian University College]]</f>
        <v>476465.21000000008</v>
      </c>
      <c r="E39" s="8">
        <f>Table1345672[[#This Row],[King''s University]]</f>
        <v>639847</v>
      </c>
      <c r="F39" s="8">
        <f>Table1345672[[#This Row],[Portage College]]</f>
        <v>345187</v>
      </c>
      <c r="G39" s="8">
        <f>Table1345672[[#This Row],[Saint Mary''s University College]]</f>
        <v>541676</v>
      </c>
      <c r="H39" s="8" t="str">
        <f>Table1345672[[#This Row],[Vanguard College (Northwest Bible)]]</f>
        <v>N/A</v>
      </c>
    </row>
    <row r="40" spans="1:8" s="16" customFormat="1" ht="15" customHeight="1" x14ac:dyDescent="0.25">
      <c r="A40" s="15" t="s">
        <v>34</v>
      </c>
      <c r="B40" s="8" t="str">
        <f>Table1345672[[#This Row],[ACAD]]</f>
        <v>N/A</v>
      </c>
      <c r="C40" s="8">
        <f>Table1345672[[#This Row],[Ambrose University]]</f>
        <v>0</v>
      </c>
      <c r="D40" s="8" t="str">
        <f>Table1345672[[#This Row],[Canadian University College]]</f>
        <v>N/A</v>
      </c>
      <c r="E40" s="8">
        <f>Table1345672[[#This Row],[King''s University]]</f>
        <v>10000</v>
      </c>
      <c r="F40" s="8">
        <f>Table1345672[[#This Row],[Portage College]]</f>
        <v>0</v>
      </c>
      <c r="G40" s="8" t="str">
        <f>Table1345672[[#This Row],[Saint Mary''s University College]]</f>
        <v>NA</v>
      </c>
      <c r="H40" s="8" t="str">
        <f>Table1345672[[#This Row],[Vanguard College (Northwest Bible)]]</f>
        <v>N/A</v>
      </c>
    </row>
    <row r="41" spans="1:8" s="16" customFormat="1" ht="15" customHeight="1" x14ac:dyDescent="0.25">
      <c r="A41" s="15" t="s">
        <v>35</v>
      </c>
      <c r="B41" s="9" t="str">
        <f>Table1345672[[#This Row],[ACAD]]</f>
        <v>N/A</v>
      </c>
      <c r="C41" s="9">
        <f>Table1345672[[#This Row],[Ambrose University]]</f>
        <v>13748000</v>
      </c>
      <c r="D41" s="9">
        <f>Table1345672[[#This Row],[Canadian University College]]</f>
        <v>13692206</v>
      </c>
      <c r="E41" s="9">
        <f>Table1345672[[#This Row],[King''s University]]</f>
        <v>16268000</v>
      </c>
      <c r="F41" s="9">
        <f>Table1345672[[#This Row],[Portage College]]</f>
        <v>34424000</v>
      </c>
      <c r="G41" s="9" t="str">
        <f>Table1345672[[#This Row],[Saint Mary''s University College]]</f>
        <v>NA</v>
      </c>
      <c r="H41" s="9" t="str">
        <f>Table1345672[[#This Row],[Vanguard College (Northwest Bible)]]</f>
        <v>N/A</v>
      </c>
    </row>
    <row r="42" spans="1:8" s="16" customFormat="1" ht="15" customHeight="1" x14ac:dyDescent="0.25">
      <c r="A42" s="17" t="s">
        <v>79</v>
      </c>
      <c r="B42" s="7"/>
      <c r="C42" s="7"/>
      <c r="D42" s="7"/>
      <c r="E42" s="7"/>
      <c r="F42" s="7"/>
      <c r="G42" s="7"/>
      <c r="H42" s="7"/>
    </row>
    <row r="43" spans="1:8" s="16" customFormat="1" ht="15" customHeight="1" x14ac:dyDescent="0.25">
      <c r="A43" s="15" t="s">
        <v>36</v>
      </c>
      <c r="B43" s="10">
        <f>Table1345672[[#This Row],[ACAD]]</f>
        <v>22087</v>
      </c>
      <c r="C43" s="10">
        <f>Table1345672[[#This Row],[Ambrose University]]</f>
        <v>55640</v>
      </c>
      <c r="D43" s="10">
        <f>Table1345672[[#This Row],[Canadian University College]]</f>
        <v>10831</v>
      </c>
      <c r="E43" s="10">
        <f>Table1345672[[#This Row],[King''s University]]</f>
        <v>18839</v>
      </c>
      <c r="F43" s="10">
        <f>Table1345672[[#This Row],[Portage College]]</f>
        <v>3013</v>
      </c>
      <c r="G43" s="10" t="str">
        <f>Table1345672[[#This Row],[Saint Mary''s University College]]</f>
        <v>NA</v>
      </c>
      <c r="H43" s="10">
        <f>Table1345672[[#This Row],[Vanguard College (Northwest Bible)]]</f>
        <v>9194</v>
      </c>
    </row>
    <row r="44" spans="1:8" s="16" customFormat="1" ht="15" customHeight="1" x14ac:dyDescent="0.25">
      <c r="A44" s="15" t="s">
        <v>37</v>
      </c>
      <c r="B44" s="10"/>
      <c r="C44" s="10"/>
      <c r="D44" s="10"/>
      <c r="E44" s="10"/>
      <c r="F44" s="10"/>
      <c r="G44" s="10"/>
      <c r="H44" s="10"/>
    </row>
    <row r="45" spans="1:8" s="16" customFormat="1" ht="15" customHeight="1" x14ac:dyDescent="0.25">
      <c r="A45" s="18" t="s">
        <v>38</v>
      </c>
      <c r="B45" s="10">
        <f>Table1345672[[#This Row],[ACAD]]</f>
        <v>5</v>
      </c>
      <c r="C45" s="10">
        <f>Table1345672[[#This Row],[Ambrose University]]</f>
        <v>123</v>
      </c>
      <c r="D45" s="10">
        <f>Table1345672[[#This Row],[Canadian University College]]</f>
        <v>623</v>
      </c>
      <c r="E45" s="10">
        <f>Table1345672[[#This Row],[King''s University]]</f>
        <v>590</v>
      </c>
      <c r="F45" s="10">
        <f>Table1345672[[#This Row],[Portage College]]</f>
        <v>78</v>
      </c>
      <c r="G45" s="10">
        <f>Table1345672[[#This Row],[Saint Mary''s University College]]</f>
        <v>25</v>
      </c>
      <c r="H45" s="10">
        <f>Table1345672[[#This Row],[Vanguard College (Northwest Bible)]]</f>
        <v>1381</v>
      </c>
    </row>
    <row r="46" spans="1:8" s="16" customFormat="1" ht="15" customHeight="1" x14ac:dyDescent="0.25">
      <c r="A46" s="18" t="s">
        <v>39</v>
      </c>
      <c r="B46" s="10">
        <f>Table1345672[[#This Row],[ACAD]]</f>
        <v>22</v>
      </c>
      <c r="C46" s="10">
        <f>Table1345672[[#This Row],[Ambrose University]]</f>
        <v>298</v>
      </c>
      <c r="D46" s="10">
        <f>Table1345672[[#This Row],[Canadian University College]]</f>
        <v>1455</v>
      </c>
      <c r="E46" s="10">
        <f>Table1345672[[#This Row],[King''s University]]</f>
        <v>335</v>
      </c>
      <c r="F46" s="10">
        <f>Table1345672[[#This Row],[Portage College]]</f>
        <v>11</v>
      </c>
      <c r="G46" s="10">
        <f>Table1345672[[#This Row],[Saint Mary''s University College]]</f>
        <v>36</v>
      </c>
      <c r="H46" s="10">
        <f>Table1345672[[#This Row],[Vanguard College (Northwest Bible)]]</f>
        <v>1225</v>
      </c>
    </row>
    <row r="47" spans="1:8" s="16" customFormat="1" ht="15" customHeight="1" x14ac:dyDescent="0.25">
      <c r="A47" s="15" t="s">
        <v>40</v>
      </c>
      <c r="B47" s="10"/>
      <c r="C47" s="10"/>
      <c r="D47" s="10"/>
      <c r="E47" s="10"/>
      <c r="F47" s="10"/>
      <c r="G47" s="10"/>
      <c r="H47" s="10"/>
    </row>
    <row r="48" spans="1:8" s="16" customFormat="1" ht="15" customHeight="1" x14ac:dyDescent="0.25">
      <c r="A48" s="18" t="s">
        <v>41</v>
      </c>
      <c r="B48" s="10">
        <f>Table1345672[[#This Row],[ACAD]]</f>
        <v>2</v>
      </c>
      <c r="C48" s="10">
        <f>Table1345672[[#This Row],[Ambrose University]]</f>
        <v>3</v>
      </c>
      <c r="D48" s="10">
        <f>Table1345672[[#This Row],[Canadian University College]]</f>
        <v>17</v>
      </c>
      <c r="E48" s="10">
        <f>Table1345672[[#This Row],[King''s University]]</f>
        <v>24</v>
      </c>
      <c r="F48" s="10">
        <f>Table1345672[[#This Row],[Portage College]]</f>
        <v>13</v>
      </c>
      <c r="G48" s="10">
        <f>Table1345672[[#This Row],[Saint Mary''s University College]]</f>
        <v>9</v>
      </c>
      <c r="H48" s="10">
        <f>Table1345672[[#This Row],[Vanguard College (Northwest Bible)]]</f>
        <v>2</v>
      </c>
    </row>
    <row r="49" spans="1:8" s="16" customFormat="1" ht="15" customHeight="1" x14ac:dyDescent="0.25">
      <c r="A49" s="18" t="s">
        <v>42</v>
      </c>
      <c r="B49" s="10">
        <f>Table1345672[[#This Row],[ACAD]]</f>
        <v>75</v>
      </c>
      <c r="C49" s="10">
        <f>Table1345672[[#This Row],[Ambrose University]]</f>
        <v>101</v>
      </c>
      <c r="D49" s="10">
        <f>Table1345672[[#This Row],[Canadian University College]]</f>
        <v>307</v>
      </c>
      <c r="E49" s="10">
        <f>Table1345672[[#This Row],[King''s University]]</f>
        <v>507</v>
      </c>
      <c r="F49" s="10">
        <f>Table1345672[[#This Row],[Portage College]]</f>
        <v>181</v>
      </c>
      <c r="G49" s="10">
        <f>Table1345672[[#This Row],[Saint Mary''s University College]]</f>
        <v>60</v>
      </c>
      <c r="H49" s="10">
        <f>Table1345672[[#This Row],[Vanguard College (Northwest Bible)]]</f>
        <v>200</v>
      </c>
    </row>
    <row r="50" spans="1:8" s="16" customFormat="1" ht="15" customHeight="1" x14ac:dyDescent="0.25">
      <c r="A50" s="15" t="s">
        <v>43</v>
      </c>
      <c r="B50" s="10" t="str">
        <f>Table1345672[[#This Row],[ACAD]]</f>
        <v>N/A</v>
      </c>
      <c r="C50" s="10">
        <f>Table1345672[[#This Row],[Ambrose University]]</f>
        <v>668</v>
      </c>
      <c r="D50" s="10" t="str">
        <f>Table1345672[[#This Row],[Canadian University College]]</f>
        <v>N/A</v>
      </c>
      <c r="E50" s="10">
        <f>Table1345672[[#This Row],[King''s University]]</f>
        <v>2674</v>
      </c>
      <c r="F50" s="10">
        <f>Table1345672[[#This Row],[Portage College]]</f>
        <v>3925</v>
      </c>
      <c r="G50" s="10" t="str">
        <f>Table1345672[[#This Row],[Saint Mary''s University College]]</f>
        <v>NA</v>
      </c>
      <c r="H50" s="10">
        <f>Table1345672[[#This Row],[Vanguard College (Northwest Bible)]]</f>
        <v>5280</v>
      </c>
    </row>
    <row r="51" spans="1:8" s="16" customFormat="1" ht="15" customHeight="1" x14ac:dyDescent="0.25">
      <c r="A51" s="15" t="s">
        <v>44</v>
      </c>
      <c r="B51" s="10"/>
      <c r="C51" s="10"/>
      <c r="D51" s="10"/>
      <c r="E51" s="10"/>
      <c r="F51" s="10"/>
      <c r="G51" s="10"/>
      <c r="H51" s="10"/>
    </row>
    <row r="52" spans="1:8" s="16" customFormat="1" ht="15" customHeight="1" x14ac:dyDescent="0.25">
      <c r="A52" s="18" t="s">
        <v>45</v>
      </c>
      <c r="B52" s="10">
        <f>Table1345672[[#This Row],[ACAD]]</f>
        <v>445</v>
      </c>
      <c r="C52" s="10">
        <f>Table1345672[[#This Row],[Ambrose University]]</f>
        <v>2404</v>
      </c>
      <c r="D52" s="10">
        <f>Table1345672[[#This Row],[Canadian University College]]</f>
        <v>1300</v>
      </c>
      <c r="E52" s="10">
        <f>Table1345672[[#This Row],[King''s University]]</f>
        <v>359</v>
      </c>
      <c r="F52" s="10">
        <f>Table1345672[[#This Row],[Portage College]]</f>
        <v>540</v>
      </c>
      <c r="G52" s="10" t="str">
        <f>Table1345672[[#This Row],[Saint Mary''s University College]]</f>
        <v>NA</v>
      </c>
      <c r="H52" s="10">
        <f>Table1345672[[#This Row],[Vanguard College (Northwest Bible)]]</f>
        <v>667</v>
      </c>
    </row>
    <row r="53" spans="1:8" s="16" customFormat="1" ht="15" customHeight="1" x14ac:dyDescent="0.25">
      <c r="A53" s="18" t="s">
        <v>46</v>
      </c>
      <c r="B53" s="10" t="str">
        <f>Table1345672[[#This Row],[ACAD]]</f>
        <v>N/A</v>
      </c>
      <c r="C53" s="10">
        <f>Table1345672[[#This Row],[Ambrose University]]</f>
        <v>5163</v>
      </c>
      <c r="D53" s="10">
        <f>Table1345672[[#This Row],[Canadian University College]]</f>
        <v>1102</v>
      </c>
      <c r="E53" s="10">
        <f>Table1345672[[#This Row],[King''s University]]</f>
        <v>1677</v>
      </c>
      <c r="F53" s="10">
        <f>Table1345672[[#This Row],[Portage College]]</f>
        <v>947</v>
      </c>
      <c r="G53" s="10" t="str">
        <f>Table1345672[[#This Row],[Saint Mary''s University College]]</f>
        <v>NA</v>
      </c>
      <c r="H53" s="10">
        <f>Table1345672[[#This Row],[Vanguard College (Northwest Bible)]]</f>
        <v>0</v>
      </c>
    </row>
    <row r="54" spans="1:8" s="16" customFormat="1" ht="15" customHeight="1" x14ac:dyDescent="0.25">
      <c r="A54" s="15" t="s">
        <v>64</v>
      </c>
      <c r="B54" s="10" t="str">
        <f>Table1345672[[#This Row],[ACAD]]</f>
        <v>N/A</v>
      </c>
      <c r="C54" s="10">
        <f>Table1345672[[#This Row],[Ambrose University]]</f>
        <v>124178</v>
      </c>
      <c r="D54" s="10">
        <f>Table1345672[[#This Row],[Canadian University College]]</f>
        <v>24013</v>
      </c>
      <c r="E54" s="10" t="str">
        <f>Table1345672[[#This Row],[King''s University]]</f>
        <v>N/A</v>
      </c>
      <c r="F54" s="10">
        <f>Table1345672[[#This Row],[Portage College]]</f>
        <v>56649</v>
      </c>
      <c r="G54" s="10" t="str">
        <f>Table1345672[[#This Row],[Saint Mary''s University College]]</f>
        <v>NA</v>
      </c>
      <c r="H54" s="10" t="str">
        <f>Table1345672[[#This Row],[Vanguard College (Northwest Bible)]]</f>
        <v>N/A</v>
      </c>
    </row>
    <row r="55" spans="1:8" s="16" customFormat="1" ht="15" customHeight="1" x14ac:dyDescent="0.25">
      <c r="A55" s="15" t="s">
        <v>47</v>
      </c>
      <c r="B55" s="10"/>
      <c r="C55" s="10"/>
      <c r="D55" s="10"/>
      <c r="E55" s="10"/>
      <c r="F55" s="10"/>
      <c r="G55" s="10"/>
      <c r="H55" s="10"/>
    </row>
    <row r="56" spans="1:8" s="16" customFormat="1" ht="15" customHeight="1" x14ac:dyDescent="0.25">
      <c r="A56" s="18" t="s">
        <v>48</v>
      </c>
      <c r="B56" s="10">
        <f>Table1345672[[#This Row],[ACAD]]</f>
        <v>450237</v>
      </c>
      <c r="C56" s="10">
        <f>Table1345672[[#This Row],[Ambrose University]]</f>
        <v>180445</v>
      </c>
      <c r="D56" s="10">
        <f>Table1345672[[#This Row],[Canadian University College]]</f>
        <v>265047</v>
      </c>
      <c r="E56" s="10">
        <f>Table1345672[[#This Row],[King''s University]]</f>
        <v>5454746</v>
      </c>
      <c r="F56" s="10">
        <f>Table1345672[[#This Row],[Portage College]]</f>
        <v>366701</v>
      </c>
      <c r="G56" s="10">
        <f>Table1345672[[#This Row],[Saint Mary''s University College]]</f>
        <v>67891</v>
      </c>
      <c r="H56" s="10">
        <f>Table1345672[[#This Row],[Vanguard College (Northwest Bible)]]</f>
        <v>16928</v>
      </c>
    </row>
    <row r="57" spans="1:8" s="16" customFormat="1" ht="15" customHeight="1" x14ac:dyDescent="0.25">
      <c r="A57" s="18" t="s">
        <v>65</v>
      </c>
      <c r="B57" s="10">
        <f>Table1345672[[#This Row],[ACAD]]</f>
        <v>15051</v>
      </c>
      <c r="C57" s="10">
        <f>Table1345672[[#This Row],[Ambrose University]]</f>
        <v>46178</v>
      </c>
      <c r="D57" s="10" t="str">
        <f>Table1345672[[#This Row],[Canadian University College]]</f>
        <v>N/A</v>
      </c>
      <c r="E57" s="10">
        <f>Table1345672[[#This Row],[King''s University]]</f>
        <v>21907</v>
      </c>
      <c r="F57" s="10">
        <f>Table1345672[[#This Row],[Portage College]]</f>
        <v>65104</v>
      </c>
      <c r="G57" s="10">
        <f>Table1345672[[#This Row],[Saint Mary''s University College]]</f>
        <v>188282</v>
      </c>
      <c r="H57" s="10">
        <f>Table1345672[[#This Row],[Vanguard College (Northwest Bible)]]</f>
        <v>16928</v>
      </c>
    </row>
    <row r="58" spans="1:8" s="16" customFormat="1" ht="15" customHeight="1" x14ac:dyDescent="0.25">
      <c r="A58" s="15" t="s">
        <v>49</v>
      </c>
      <c r="B58" s="10">
        <f>Table1345672[[#This Row],[ACAD]]</f>
        <v>356</v>
      </c>
      <c r="C58" s="10">
        <f>Table1345672[[#This Row],[Ambrose University]]</f>
        <v>3703</v>
      </c>
      <c r="D58" s="10" t="str">
        <f>Table1345672[[#This Row],[Canadian University College]]</f>
        <v>N/A</v>
      </c>
      <c r="E58" s="10">
        <f>Table1345672[[#This Row],[King''s University]]</f>
        <v>176</v>
      </c>
      <c r="F58" s="10">
        <f>Table1345672[[#This Row],[Portage College]]</f>
        <v>20029</v>
      </c>
      <c r="G58" s="10" t="str">
        <f>Table1345672[[#This Row],[Saint Mary''s University College]]</f>
        <v>NA</v>
      </c>
      <c r="H58" s="10">
        <f>Table1345672[[#This Row],[Vanguard College (Northwest Bible)]]</f>
        <v>398</v>
      </c>
    </row>
    <row r="59" spans="1:8" s="16" customFormat="1" ht="15" customHeight="1" x14ac:dyDescent="0.25">
      <c r="A59" s="17" t="s">
        <v>66</v>
      </c>
      <c r="B59" s="7"/>
      <c r="C59" s="7"/>
      <c r="D59" s="7"/>
      <c r="E59" s="7"/>
      <c r="F59" s="7"/>
      <c r="G59" s="7"/>
      <c r="H59" s="7"/>
    </row>
    <row r="60" spans="1:8" s="16" customFormat="1" ht="15" customHeight="1" x14ac:dyDescent="0.25">
      <c r="A60" s="15" t="s">
        <v>67</v>
      </c>
      <c r="B60" s="9">
        <f>Table1345672[[#This Row],[ACAD]]</f>
        <v>92.07105719237434</v>
      </c>
      <c r="C60" s="9">
        <f>Table1345672[[#This Row],[Ambrose University]]</f>
        <v>296.59435626102294</v>
      </c>
      <c r="D60" s="9">
        <f>Table1345672[[#This Row],[Canadian University College]]</f>
        <v>437.79877647058828</v>
      </c>
      <c r="E60" s="9">
        <f>Table1345672[[#This Row],[King''s University]]</f>
        <v>269.33333333333331</v>
      </c>
      <c r="F60" s="9">
        <f>Table1345672[[#This Row],[Portage College]]</f>
        <v>96.483709273182953</v>
      </c>
      <c r="G60" s="9">
        <f>Table1345672[[#This Row],[Saint Mary''s University College]]</f>
        <v>354.04207053000619</v>
      </c>
      <c r="H60" s="9" t="str">
        <f>Table1345672[[#This Row],[Vanguard College (Northwest Bible)]]</f>
        <v>No Budget Data Available</v>
      </c>
    </row>
    <row r="61" spans="1:8" s="16" customFormat="1" ht="15" customHeight="1" x14ac:dyDescent="0.25">
      <c r="A61" s="15" t="s">
        <v>50</v>
      </c>
      <c r="B61" s="9">
        <f>Table1345672[[#This Row],[ACAD]]</f>
        <v>2833.3333333333335</v>
      </c>
      <c r="C61" s="9">
        <f>Table1345672[[#This Row],[Ambrose University]]</f>
        <v>3822.0227272727275</v>
      </c>
      <c r="D61" s="9">
        <f>Table1345672[[#This Row],[Canadian University College]]</f>
        <v>4430.1066666666666</v>
      </c>
      <c r="E61" s="9">
        <f>Table1345672[[#This Row],[King''s University]]</f>
        <v>2835.0877192982457</v>
      </c>
      <c r="F61" s="9">
        <f>Table1345672[[#This Row],[Portage College]]</f>
        <v>929.87922705314008</v>
      </c>
      <c r="G61" s="9">
        <f>Table1345672[[#This Row],[Saint Mary''s University College]]</f>
        <v>5049.2647058823532</v>
      </c>
      <c r="H61" s="9" t="str">
        <f>Table1345672[[#This Row],[Vanguard College (Northwest Bible)]]</f>
        <v>No Budget Data Available</v>
      </c>
    </row>
    <row r="62" spans="1:8" s="16" customFormat="1" ht="15" customHeight="1" x14ac:dyDescent="0.25">
      <c r="A62" s="15" t="s">
        <v>51</v>
      </c>
      <c r="B62" s="9">
        <f>Table1345672[[#This Row],[ACAD]]</f>
        <v>614.87651646447136</v>
      </c>
      <c r="C62" s="9">
        <f>Table1345672[[#This Row],[Ambrose University]]</f>
        <v>793.88888888888891</v>
      </c>
      <c r="D62" s="9">
        <f>Table1345672[[#This Row],[Canadian University College]]</f>
        <v>1121.0946117647061</v>
      </c>
      <c r="E62" s="9">
        <f>Table1345672[[#This Row],[King''s University]]</f>
        <v>1066.4116666666666</v>
      </c>
      <c r="F62" s="9">
        <f>Table1345672[[#This Row],[Portage College]]</f>
        <v>432.56516290726819</v>
      </c>
      <c r="G62" s="9">
        <f>Table1345672[[#This Row],[Saint Mary''s University College]]</f>
        <v>1117.0880593936895</v>
      </c>
      <c r="H62" s="9" t="str">
        <f>Table1345672[[#This Row],[Vanguard College (Northwest Bible)]]</f>
        <v>No Budget Data Available</v>
      </c>
    </row>
    <row r="63" spans="1:8" s="16" customFormat="1" ht="15" customHeight="1" x14ac:dyDescent="0.25">
      <c r="A63" s="15" t="s">
        <v>52</v>
      </c>
      <c r="B63" s="11">
        <f>Table1345672[[#This Row],[ACAD]]</f>
        <v>0.14973910163585563</v>
      </c>
      <c r="C63" s="11">
        <f>Table1345672[[#This Row],[Ambrose University]]</f>
        <v>0.37359680984593513</v>
      </c>
      <c r="D63" s="11">
        <f>Table1345672[[#This Row],[Canadian University College]]</f>
        <v>0.39051010670852543</v>
      </c>
      <c r="E63" s="11">
        <f>Table1345672[[#This Row],[King''s University]]</f>
        <v>0.25256037771529755</v>
      </c>
      <c r="F63" s="11">
        <f>Table1345672[[#This Row],[Portage College]]</f>
        <v>0.22305011486527593</v>
      </c>
      <c r="G63" s="11">
        <f>Table1345672[[#This Row],[Saint Mary''s University College]]</f>
        <v>0.31693300053906764</v>
      </c>
      <c r="H63" s="11" t="str">
        <f>Table1345672[[#This Row],[Vanguard College (Northwest Bible)]]</f>
        <v>No Budget Data Available</v>
      </c>
    </row>
    <row r="64" spans="1:8" s="16" customFormat="1" ht="27" customHeight="1" x14ac:dyDescent="0.25">
      <c r="A64" s="15" t="s">
        <v>53</v>
      </c>
      <c r="B64" s="11" t="str">
        <f>Table1345672[[#This Row],[ACAD]]</f>
        <v>No Budget Data Available</v>
      </c>
      <c r="C64" s="11">
        <f>Table1345672[[#This Row],[Ambrose University]]</f>
        <v>3.27418533604888E-2</v>
      </c>
      <c r="D64" s="11">
        <f>Table1345672[[#This Row],[Canadian University College]]</f>
        <v>3.4798279400704318E-2</v>
      </c>
      <c r="E64" s="11">
        <f>Table1345672[[#This Row],[King''s University]]</f>
        <v>3.9331632653061221E-2</v>
      </c>
      <c r="F64" s="11">
        <f>Table1345672[[#This Row],[Portage College]]</f>
        <v>1.0027509876830119E-2</v>
      </c>
      <c r="G64" s="11" t="str">
        <f>Table1345672[[#This Row],[Saint Mary''s University College]]</f>
        <v>No Budget Data Available</v>
      </c>
      <c r="H64" s="11" t="str">
        <f>Table1345672[[#This Row],[Vanguard College (Northwest Bible)]]</f>
        <v>No Budget Data Available</v>
      </c>
    </row>
    <row r="65" spans="1:8" s="16" customFormat="1" ht="15" customHeight="1" x14ac:dyDescent="0.25">
      <c r="A65" s="15" t="s">
        <v>54</v>
      </c>
      <c r="B65" s="6">
        <f>Table1345672[[#This Row],[ACAD]]</f>
        <v>51.424393414211437</v>
      </c>
      <c r="C65" s="6">
        <f>Table1345672[[#This Row],[Ambrose University]]</f>
        <v>229.51675485008818</v>
      </c>
      <c r="D65" s="6">
        <f>Table1345672[[#This Row],[Canadian University College]]</f>
        <v>183.13647058823528</v>
      </c>
      <c r="E65" s="6">
        <f>Table1345672[[#This Row],[King''s University]]</f>
        <v>110.99166666666666</v>
      </c>
      <c r="F65" s="6">
        <f>Table1345672[[#This Row],[Portage College]]</f>
        <v>20.132832080200501</v>
      </c>
      <c r="G65" s="6">
        <f>Table1345672[[#This Row],[Saint Mary''s University College]]</f>
        <v>82.414930913590439</v>
      </c>
      <c r="H65" s="6">
        <f>Table1345672[[#This Row],[Vanguard College (Northwest Bible)]]</f>
        <v>254.55233853006681</v>
      </c>
    </row>
    <row r="66" spans="1:8" s="16" customFormat="1" ht="15" customHeight="1" x14ac:dyDescent="0.25">
      <c r="A66" s="15" t="s">
        <v>55</v>
      </c>
      <c r="B66" s="6">
        <f>Table1345672[[#This Row],[ACAD]]</f>
        <v>93.538778162911612</v>
      </c>
      <c r="C66" s="6">
        <f>Table1345672[[#This Row],[Ambrose University]]</f>
        <v>264.55026455026456</v>
      </c>
      <c r="D66" s="6" t="str">
        <f>Table1345672[[#This Row],[Canadian University College]]</f>
        <v>No eBook Data Available</v>
      </c>
      <c r="E66" s="6">
        <f>Table1345672[[#This Row],[King''s University]]</f>
        <v>267.37</v>
      </c>
      <c r="F66" s="6">
        <f>Table1345672[[#This Row],[Portage College]]</f>
        <v>348.74686716791979</v>
      </c>
      <c r="G66" s="6">
        <f>Table1345672[[#This Row],[Saint Mary''s University College]]</f>
        <v>245.78676015673335</v>
      </c>
      <c r="H66" s="6">
        <f>Table1345672[[#This Row],[Vanguard College (Northwest Bible)]]</f>
        <v>1.7728285077951003</v>
      </c>
    </row>
    <row r="67" spans="1:8" s="16" customFormat="1" ht="15" customHeight="1" x14ac:dyDescent="0.25">
      <c r="A67" s="15" t="s">
        <v>68</v>
      </c>
      <c r="B67" s="6">
        <f>Table1345672[[#This Row],[ACAD]]</f>
        <v>35.507692307692309</v>
      </c>
      <c r="C67" s="6">
        <f>Table1345672[[#This Row],[Ambrose University]]</f>
        <v>31.5</v>
      </c>
      <c r="D67" s="6">
        <f>Table1345672[[#This Row],[Canadian University College]]</f>
        <v>28.333333333333332</v>
      </c>
      <c r="E67" s="6">
        <f>Table1345672[[#This Row],[King''s University]]</f>
        <v>23.076923076923077</v>
      </c>
      <c r="F67" s="6">
        <f>Table1345672[[#This Row],[Portage College]]</f>
        <v>16.978723404255319</v>
      </c>
      <c r="G67" s="6">
        <f>Table1345672[[#This Row],[Saint Mary''s University College]]</f>
        <v>7.6968253968253961</v>
      </c>
      <c r="H67" s="6">
        <f>Table1345672[[#This Row],[Vanguard College (Northwest Bible)]]</f>
        <v>28.0625</v>
      </c>
    </row>
    <row r="68" spans="1:8" s="16" customFormat="1" ht="15" customHeight="1" x14ac:dyDescent="0.25">
      <c r="A68" s="15" t="s">
        <v>56</v>
      </c>
      <c r="B68" s="6" t="str">
        <f>Table1345672[[#This Row],[ACAD]]</f>
        <v>No Device Data Available</v>
      </c>
      <c r="C68" s="6" t="str">
        <f>Table1345672[[#This Row],[Ambrose University]]</f>
        <v>No Device Data Available</v>
      </c>
      <c r="D68" s="6">
        <f>Table1345672[[#This Row],[Canadian University College]]</f>
        <v>212.50000000000003</v>
      </c>
      <c r="E68" s="6">
        <f>Table1345672[[#This Row],[King''s University]]</f>
        <v>300</v>
      </c>
      <c r="F68" s="6" t="str">
        <f>Table1345672[[#This Row],[Portage College]]</f>
        <v>No Device Data Available</v>
      </c>
      <c r="G68" s="6" t="str">
        <f>Table1345672[[#This Row],[Saint Mary''s University College]]</f>
        <v>No Device Data Available</v>
      </c>
      <c r="H68" s="6" t="str">
        <f>Table1345672[[#This Row],[Vanguard College (Northwest Bible)]]</f>
        <v>No Device Data Available</v>
      </c>
    </row>
    <row r="69" spans="1:8" s="16" customFormat="1" ht="15" customHeight="1" x14ac:dyDescent="0.25">
      <c r="A69" s="15" t="s">
        <v>57</v>
      </c>
      <c r="B69" s="6">
        <f>Table1345672[[#This Row],[ACAD]]</f>
        <v>178.91472868217053</v>
      </c>
      <c r="C69" s="6">
        <f>Table1345672[[#This Row],[Ambrose University]]</f>
        <v>131.86046511627907</v>
      </c>
      <c r="D69" s="6">
        <f>Table1345672[[#This Row],[Canadian University College]]</f>
        <v>75.892857142857153</v>
      </c>
      <c r="E69" s="6">
        <f>Table1345672[[#This Row],[King''s University]]</f>
        <v>90.497737556561091</v>
      </c>
      <c r="F69" s="6">
        <f>Table1345672[[#This Row],[Portage College]]</f>
        <v>169.78723404255319</v>
      </c>
      <c r="G69" s="6">
        <f>Table1345672[[#This Row],[Saint Mary''s University College]]</f>
        <v>60.612499999999997</v>
      </c>
      <c r="H69" s="6">
        <f>Table1345672[[#This Row],[Vanguard College (Northwest Bible)]]</f>
        <v>44.9</v>
      </c>
    </row>
    <row r="70" spans="1:8" s="16" customFormat="1" ht="15" customHeight="1" x14ac:dyDescent="0.25">
      <c r="A70" s="15" t="s">
        <v>58</v>
      </c>
      <c r="B70" s="6" t="str">
        <f>Table1345672[[#This Row],[ACAD]]</f>
        <v>No Gate Data Available</v>
      </c>
      <c r="C70" s="6">
        <f>Table1345672[[#This Row],[Ambrose University]]</f>
        <v>219.00881834215167</v>
      </c>
      <c r="D70" s="6" t="str">
        <f>Table1345672[[#This Row],[Canadian University College]]</f>
        <v>No Gate Data Available</v>
      </c>
      <c r="E70" s="6" t="str">
        <f>Table1345672[[#This Row],[King''s University]]</f>
        <v>No Gate Data Available</v>
      </c>
      <c r="F70" s="6">
        <f>Table1345672[[#This Row],[Portage College]]</f>
        <v>70.988721804511272</v>
      </c>
      <c r="G70" s="6" t="str">
        <f>Table1345672[[#This Row],[Saint Mary''s University College]]</f>
        <v>No Gate Data Available</v>
      </c>
      <c r="H70" s="6" t="str">
        <f>Table1345672[[#This Row],[Vanguard College (Northwest Bible)]]</f>
        <v>No Gate Data Available</v>
      </c>
    </row>
    <row r="71" spans="1:8" s="16" customFormat="1" ht="15" customHeight="1" x14ac:dyDescent="0.25">
      <c r="A71" s="15" t="s">
        <v>59</v>
      </c>
      <c r="B71" s="6">
        <f>Table1345672[[#This Row],[ACAD]]</f>
        <v>23.924393414211437</v>
      </c>
      <c r="C71" s="6">
        <f>Table1345672[[#This Row],[Ambrose University]]</f>
        <v>98.130511463844798</v>
      </c>
      <c r="D71" s="6">
        <f>Table1345672[[#This Row],[Canadian University College]]</f>
        <v>25.484705882352941</v>
      </c>
      <c r="E71" s="6">
        <f>Table1345672[[#This Row],[King''s University]]</f>
        <v>31.398333333333333</v>
      </c>
      <c r="F71" s="6">
        <f>Table1345672[[#This Row],[Portage College]]</f>
        <v>3.7756892230576442</v>
      </c>
      <c r="G71" s="6" t="str">
        <f>Table1345672[[#This Row],[Saint Mary''s University College]]</f>
        <v>No Circulation Data Available</v>
      </c>
      <c r="H71" s="6">
        <f>Table1345672[[#This Row],[Vanguard College (Northwest Bible)]]</f>
        <v>40.953229398663694</v>
      </c>
    </row>
    <row r="72" spans="1:8" s="16" customFormat="1" ht="15" customHeight="1" x14ac:dyDescent="0.25">
      <c r="A72" s="19" t="s">
        <v>69</v>
      </c>
      <c r="B72" s="14">
        <f>Table1345672[[#This Row],[ACAD]]</f>
        <v>0.38561525129982666</v>
      </c>
      <c r="C72" s="14">
        <f>Table1345672[[#This Row],[Ambrose University]]</f>
        <v>6.5308641975308639</v>
      </c>
      <c r="D72" s="14" t="str">
        <f>Table1345672[[#This Row],[Canadian University College]]</f>
        <v>No Usage Data Available</v>
      </c>
      <c r="E72" s="14">
        <f>Table1345672[[#This Row],[King''s University]]</f>
        <v>0.29333333333333333</v>
      </c>
      <c r="F72" s="14">
        <f>Table1345672[[#This Row],[Portage College]]</f>
        <v>25.098997493734334</v>
      </c>
      <c r="G72" s="14" t="str">
        <f>Table1345672[[#This Row],[Saint Mary''s University College]]</f>
        <v>No Usage Data Available</v>
      </c>
      <c r="H72" s="14">
        <f>Table1345672[[#This Row],[Vanguard College (Northwest Bible)]]</f>
        <v>1.7728285077951003</v>
      </c>
    </row>
  </sheetData>
  <pageMargins left="0" right="0" top="0" bottom="0" header="0" footer="0"/>
  <pageSetup paperSize="17" scale="39" orientation="landscape" r:id="rId1"/>
  <legacyDrawing r:id="rId2"/>
  <tableParts count="1">
    <tablePart r:id="rId3"/>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tabColor theme="9" tint="0.59999389629810485"/>
    <pageSetUpPr fitToPage="1"/>
  </sheetPr>
  <dimension ref="A1:F72"/>
  <sheetViews>
    <sheetView zoomScaleNormal="100" workbookViewId="0">
      <pane xSplit="1" ySplit="2" topLeftCell="B3" activePane="bottomRight" state="frozen"/>
      <selection activeCell="G29" sqref="G29"/>
      <selection pane="topRight" activeCell="G29" sqref="G29"/>
      <selection pane="bottomLeft" activeCell="G29" sqref="G29"/>
      <selection pane="bottomRight" activeCell="A2" sqref="A2"/>
    </sheetView>
  </sheetViews>
  <sheetFormatPr defaultRowHeight="15" x14ac:dyDescent="0.25"/>
  <cols>
    <col min="1" max="1" width="47.140625" style="2" customWidth="1"/>
    <col min="2" max="6" width="22" customWidth="1"/>
  </cols>
  <sheetData>
    <row r="1" spans="1:6" x14ac:dyDescent="0.25">
      <c r="A1" s="1" t="s">
        <v>105</v>
      </c>
    </row>
    <row r="2" spans="1:6" s="3" customFormat="1" ht="25.5" x14ac:dyDescent="0.2">
      <c r="A2" s="4" t="s">
        <v>70</v>
      </c>
      <c r="B2" s="5" t="s">
        <v>84</v>
      </c>
      <c r="C2" s="5" t="s">
        <v>110</v>
      </c>
      <c r="D2" s="5" t="s">
        <v>91</v>
      </c>
      <c r="E2" s="5" t="s">
        <v>85</v>
      </c>
      <c r="F2" s="5" t="s">
        <v>74</v>
      </c>
    </row>
    <row r="3" spans="1:6" s="16" customFormat="1" ht="15" customHeight="1" x14ac:dyDescent="0.25">
      <c r="A3" s="17" t="s">
        <v>61</v>
      </c>
      <c r="B3" s="12"/>
      <c r="C3" s="12"/>
      <c r="D3" s="12"/>
      <c r="E3" s="12"/>
      <c r="F3" s="12"/>
    </row>
    <row r="4" spans="1:6" s="16" customFormat="1" ht="15" customHeight="1" x14ac:dyDescent="0.25">
      <c r="A4" s="15" t="s">
        <v>0</v>
      </c>
      <c r="B4" s="10">
        <f>Table1345672[[#This Row],[Concordia University College]]</f>
        <v>1</v>
      </c>
      <c r="C4" s="10">
        <f>Table1345672[[#This Row],[Grand Prairie Regional College]]</f>
        <v>2</v>
      </c>
      <c r="D4" s="10">
        <f>Table1345672[[#This Row],[Keyano College]]</f>
        <v>2</v>
      </c>
      <c r="E4" s="10">
        <f>Table1345672[[#This Row],[Northern Lakes College]]</f>
        <v>2</v>
      </c>
      <c r="F4" s="10">
        <f>Table1345672[[#This Row],[Olds College]]</f>
        <v>1</v>
      </c>
    </row>
    <row r="5" spans="1:6" s="16" customFormat="1" ht="15" customHeight="1" x14ac:dyDescent="0.25">
      <c r="A5" s="15" t="s">
        <v>1</v>
      </c>
      <c r="B5" s="23">
        <f>Table1345672[[#This Row],[Concordia University College]]</f>
        <v>2000</v>
      </c>
      <c r="C5" s="23">
        <f>Table1345672[[#This Row],[Grand Prairie Regional College]]</f>
        <v>2831.9</v>
      </c>
      <c r="D5" s="23">
        <f>Table1345672[[#This Row],[Keyano College]]</f>
        <v>1158</v>
      </c>
      <c r="E5" s="23">
        <f>Table1345672[[#This Row],[Northern Lakes College]]</f>
        <v>775</v>
      </c>
      <c r="F5" s="23">
        <f>Table1345672[[#This Row],[Olds College]]</f>
        <v>2152</v>
      </c>
    </row>
    <row r="6" spans="1:6" s="16" customFormat="1" ht="15" customHeight="1" x14ac:dyDescent="0.25">
      <c r="A6" s="15" t="s">
        <v>2</v>
      </c>
      <c r="B6" s="10">
        <f>Table1345672[[#This Row],[Concordia University College]]</f>
        <v>0</v>
      </c>
      <c r="C6" s="10">
        <f>Table1345672[[#This Row],[Grand Prairie Regional College]]</f>
        <v>0</v>
      </c>
      <c r="D6" s="10">
        <f>Table1345672[[#This Row],[Keyano College]]</f>
        <v>0</v>
      </c>
      <c r="E6" s="10">
        <f>Table1345672[[#This Row],[Northern Lakes College]]</f>
        <v>0</v>
      </c>
      <c r="F6" s="10">
        <f>Table1345672[[#This Row],[Olds College]]</f>
        <v>0</v>
      </c>
    </row>
    <row r="7" spans="1:6" s="16" customFormat="1" ht="15" customHeight="1" x14ac:dyDescent="0.25">
      <c r="A7" s="18" t="s">
        <v>3</v>
      </c>
      <c r="B7" s="21">
        <f>Table1345672[[#This Row],[Concordia University College]]</f>
        <v>66</v>
      </c>
      <c r="C7" s="21">
        <f>Table1345672[[#This Row],[Grand Prairie Regional College]]</f>
        <v>88</v>
      </c>
      <c r="D7" s="21">
        <f>Table1345672[[#This Row],[Keyano College]]</f>
        <v>35</v>
      </c>
      <c r="E7" s="21">
        <f>Table1345672[[#This Row],[Northern Lakes College]]</f>
        <v>15</v>
      </c>
      <c r="F7" s="21">
        <f>Table1345672[[#This Row],[Olds College]]</f>
        <v>50</v>
      </c>
    </row>
    <row r="8" spans="1:6" s="16" customFormat="1" ht="15" customHeight="1" x14ac:dyDescent="0.25">
      <c r="A8" s="18" t="s">
        <v>4</v>
      </c>
      <c r="B8" s="21">
        <f>Table1345672[[#This Row],[Concordia University College]]</f>
        <v>0</v>
      </c>
      <c r="C8" s="21">
        <f>Table1345672[[#This Row],[Grand Prairie Regional College]]</f>
        <v>5</v>
      </c>
      <c r="D8" s="21">
        <f>Table1345672[[#This Row],[Keyano College]]</f>
        <v>0</v>
      </c>
      <c r="E8" s="21">
        <f>Table1345672[[#This Row],[Northern Lakes College]]</f>
        <v>0</v>
      </c>
      <c r="F8" s="21">
        <f>Table1345672[[#This Row],[Olds College]]</f>
        <v>37</v>
      </c>
    </row>
    <row r="9" spans="1:6" s="16" customFormat="1" ht="15" customHeight="1" x14ac:dyDescent="0.25">
      <c r="A9" s="15" t="s">
        <v>5</v>
      </c>
      <c r="B9" s="21">
        <f>Table1345672[[#This Row],[Concordia University College]]</f>
        <v>0</v>
      </c>
      <c r="C9" s="21">
        <f>Table1345672[[#This Row],[Grand Prairie Regional College]]</f>
        <v>0</v>
      </c>
      <c r="D9" s="21">
        <f>Table1345672[[#This Row],[Keyano College]]</f>
        <v>0</v>
      </c>
      <c r="E9" s="21">
        <f>Table1345672[[#This Row],[Northern Lakes College]]</f>
        <v>0</v>
      </c>
      <c r="F9" s="21">
        <f>Table1345672[[#This Row],[Olds College]]</f>
        <v>0</v>
      </c>
    </row>
    <row r="10" spans="1:6" s="16" customFormat="1" ht="15" customHeight="1" x14ac:dyDescent="0.25">
      <c r="A10" s="18" t="s">
        <v>6</v>
      </c>
      <c r="B10" s="21">
        <f>Table1345672[[#This Row],[Concordia University College]]</f>
        <v>0</v>
      </c>
      <c r="C10" s="21">
        <f>Table1345672[[#This Row],[Grand Prairie Regional College]]</f>
        <v>66</v>
      </c>
      <c r="D10" s="21">
        <f>Table1345672[[#This Row],[Keyano College]]</f>
        <v>29</v>
      </c>
      <c r="E10" s="21">
        <f>Table1345672[[#This Row],[Northern Lakes College]]</f>
        <v>0</v>
      </c>
      <c r="F10" s="21">
        <f>Table1345672[[#This Row],[Olds College]]</f>
        <v>30</v>
      </c>
    </row>
    <row r="11" spans="1:6" s="16" customFormat="1" ht="15" customHeight="1" x14ac:dyDescent="0.25">
      <c r="A11" s="18" t="s">
        <v>7</v>
      </c>
      <c r="B11" s="21">
        <f>Table1345672[[#This Row],[Concordia University College]]</f>
        <v>119</v>
      </c>
      <c r="C11" s="21">
        <f>Table1345672[[#This Row],[Grand Prairie Regional College]]</f>
        <v>59</v>
      </c>
      <c r="D11" s="21">
        <f>Table1345672[[#This Row],[Keyano College]]</f>
        <v>27</v>
      </c>
      <c r="E11" s="21">
        <f>Table1345672[[#This Row],[Northern Lakes College]]</f>
        <v>19</v>
      </c>
      <c r="F11" s="21">
        <f>Table1345672[[#This Row],[Olds College]]</f>
        <v>16</v>
      </c>
    </row>
    <row r="12" spans="1:6" s="16" customFormat="1" ht="15" customHeight="1" x14ac:dyDescent="0.25">
      <c r="A12" s="18" t="s">
        <v>8</v>
      </c>
      <c r="B12" s="21">
        <f>Table1345672[[#This Row],[Concordia University College]]</f>
        <v>235</v>
      </c>
      <c r="C12" s="21">
        <f>Table1345672[[#This Row],[Grand Prairie Regional College]]</f>
        <v>356</v>
      </c>
      <c r="D12" s="21">
        <f>Table1345672[[#This Row],[Keyano College]]</f>
        <v>93</v>
      </c>
      <c r="E12" s="21">
        <f>Table1345672[[#This Row],[Northern Lakes College]]</f>
        <v>60</v>
      </c>
      <c r="F12" s="21">
        <f>Table1345672[[#This Row],[Olds College]]</f>
        <v>245</v>
      </c>
    </row>
    <row r="13" spans="1:6" s="16" customFormat="1" ht="15" customHeight="1" x14ac:dyDescent="0.25">
      <c r="A13" s="15" t="s">
        <v>9</v>
      </c>
      <c r="B13" s="23">
        <f>Table1345672[[#This Row],[Concordia University College]]</f>
        <v>76.5</v>
      </c>
      <c r="C13" s="23">
        <f>Table1345672[[#This Row],[Grand Prairie Regional College]]</f>
        <v>71</v>
      </c>
      <c r="D13" s="23">
        <f>Table1345672[[#This Row],[Keyano College]]</f>
        <v>58</v>
      </c>
      <c r="E13" s="23">
        <f>Table1345672[[#This Row],[Northern Lakes College]]</f>
        <v>41</v>
      </c>
      <c r="F13" s="23">
        <f>Table1345672[[#This Row],[Olds College]]</f>
        <v>85.5</v>
      </c>
    </row>
    <row r="14" spans="1:6" s="16" customFormat="1" ht="15" customHeight="1" x14ac:dyDescent="0.25">
      <c r="A14" s="15" t="s">
        <v>10</v>
      </c>
      <c r="B14" s="23">
        <f>Table1345672[[#This Row],[Concordia University College]]</f>
        <v>39.5</v>
      </c>
      <c r="C14" s="23">
        <f>Table1345672[[#This Row],[Grand Prairie Regional College]]</f>
        <v>58.5</v>
      </c>
      <c r="D14" s="23">
        <f>Table1345672[[#This Row],[Keyano College]]</f>
        <v>58</v>
      </c>
      <c r="E14" s="23">
        <f>Table1345672[[#This Row],[Northern Lakes College]]</f>
        <v>36</v>
      </c>
      <c r="F14" s="23">
        <f>Table1345672[[#This Row],[Olds College]]</f>
        <v>79.5</v>
      </c>
    </row>
    <row r="15" spans="1:6" s="16" customFormat="1" ht="15" customHeight="1" x14ac:dyDescent="0.25">
      <c r="A15" s="17" t="s">
        <v>11</v>
      </c>
      <c r="B15" s="7"/>
      <c r="C15" s="7"/>
      <c r="D15" s="7"/>
      <c r="E15" s="7"/>
      <c r="F15" s="7"/>
    </row>
    <row r="16" spans="1:6" s="16" customFormat="1" ht="15" customHeight="1" x14ac:dyDescent="0.25">
      <c r="A16" s="15" t="s">
        <v>12</v>
      </c>
      <c r="B16" s="7"/>
      <c r="C16" s="7"/>
      <c r="D16" s="7"/>
      <c r="E16" s="7"/>
      <c r="F16" s="7"/>
    </row>
    <row r="17" spans="1:6" s="16" customFormat="1" ht="15" customHeight="1" x14ac:dyDescent="0.25">
      <c r="A17" s="18" t="s">
        <v>13</v>
      </c>
      <c r="B17" s="10">
        <f>Table1345672[[#This Row],[Concordia University College]]</f>
        <v>69543</v>
      </c>
      <c r="C17" s="10">
        <f>Table1345672[[#This Row],[Grand Prairie Regional College]]</f>
        <v>89426</v>
      </c>
      <c r="D17" s="10">
        <f>Table1345672[[#This Row],[Keyano College]]</f>
        <v>30820</v>
      </c>
      <c r="E17" s="10">
        <f>Table1345672[[#This Row],[Northern Lakes College]]</f>
        <v>32415</v>
      </c>
      <c r="F17" s="10">
        <f>Table1345672[[#This Row],[Olds College]]</f>
        <v>50596</v>
      </c>
    </row>
    <row r="18" spans="1:6" s="16" customFormat="1" ht="15" customHeight="1" x14ac:dyDescent="0.25">
      <c r="A18" s="18" t="s">
        <v>14</v>
      </c>
      <c r="B18" s="10">
        <f>Table1345672[[#This Row],[Concordia University College]]</f>
        <v>2907</v>
      </c>
      <c r="C18" s="10">
        <f>Table1345672[[#This Row],[Grand Prairie Regional College]]</f>
        <v>2230</v>
      </c>
      <c r="D18" s="10">
        <f>Table1345672[[#This Row],[Keyano College]]</f>
        <v>1589</v>
      </c>
      <c r="E18" s="10">
        <f>Table1345672[[#This Row],[Northern Lakes College]]</f>
        <v>1951</v>
      </c>
      <c r="F18" s="10" t="str">
        <f>Table1345672[[#This Row],[Olds College]]</f>
        <v>N/A</v>
      </c>
    </row>
    <row r="19" spans="1:6" s="16" customFormat="1" ht="15" customHeight="1" x14ac:dyDescent="0.25">
      <c r="A19" s="18" t="s">
        <v>15</v>
      </c>
      <c r="B19" s="10" t="str">
        <f>Table1345672[[#This Row],[Concordia University College]]</f>
        <v>N/A</v>
      </c>
      <c r="C19" s="10" t="str">
        <f>Table1345672[[#This Row],[Grand Prairie Regional College]]</f>
        <v>N/A</v>
      </c>
      <c r="D19" s="10">
        <f>Table1345672[[#This Row],[Keyano College]]</f>
        <v>6678</v>
      </c>
      <c r="E19" s="10" t="str">
        <f>Table1345672[[#This Row],[Northern Lakes College]]</f>
        <v>N/A</v>
      </c>
      <c r="F19" s="10" t="str">
        <f>Table1345672[[#This Row],[Olds College]]</f>
        <v>N/A</v>
      </c>
    </row>
    <row r="20" spans="1:6" s="16" customFormat="1" ht="15" customHeight="1" x14ac:dyDescent="0.25">
      <c r="A20" s="18" t="s">
        <v>16</v>
      </c>
      <c r="B20" s="10">
        <f>Table1345672[[#This Row],[Concordia University College]]</f>
        <v>72450</v>
      </c>
      <c r="C20" s="10">
        <f>Table1345672[[#This Row],[Grand Prairie Regional College]]</f>
        <v>91656</v>
      </c>
      <c r="D20" s="10">
        <f>Table1345672[[#This Row],[Keyano College]]</f>
        <v>39087</v>
      </c>
      <c r="E20" s="10">
        <f>Table1345672[[#This Row],[Northern Lakes College]]</f>
        <v>36347</v>
      </c>
      <c r="F20" s="10">
        <f>Table1345672[[#This Row],[Olds College]]</f>
        <v>50596</v>
      </c>
    </row>
    <row r="21" spans="1:6" s="16" customFormat="1" ht="15" customHeight="1" x14ac:dyDescent="0.25">
      <c r="A21" s="15" t="s">
        <v>17</v>
      </c>
      <c r="B21" s="10">
        <f>Table1345672[[#This Row],[Concordia University College]]</f>
        <v>99</v>
      </c>
      <c r="C21" s="10">
        <f>Table1345672[[#This Row],[Grand Prairie Regional College]]</f>
        <v>339</v>
      </c>
      <c r="D21" s="10">
        <f>Table1345672[[#This Row],[Keyano College]]</f>
        <v>159</v>
      </c>
      <c r="E21" s="10">
        <f>Table1345672[[#This Row],[Northern Lakes College]]</f>
        <v>96</v>
      </c>
      <c r="F21" s="10">
        <f>Table1345672[[#This Row],[Olds College]]</f>
        <v>137</v>
      </c>
    </row>
    <row r="22" spans="1:6" s="16" customFormat="1" ht="15" customHeight="1" x14ac:dyDescent="0.25">
      <c r="A22" s="15" t="s">
        <v>18</v>
      </c>
      <c r="B22" s="10">
        <f>Table1345672[[#This Row],[Concordia University College]]</f>
        <v>106</v>
      </c>
      <c r="C22" s="10">
        <f>Table1345672[[#This Row],[Grand Prairie Regional College]]</f>
        <v>67</v>
      </c>
      <c r="D22" s="10">
        <f>Table1345672[[#This Row],[Keyano College]]</f>
        <v>51</v>
      </c>
      <c r="E22" s="10">
        <f>Table1345672[[#This Row],[Northern Lakes College]]</f>
        <v>20</v>
      </c>
      <c r="F22" s="10">
        <f>Table1345672[[#This Row],[Olds College]]</f>
        <v>76</v>
      </c>
    </row>
    <row r="23" spans="1:6" s="16" customFormat="1" ht="15" customHeight="1" x14ac:dyDescent="0.25">
      <c r="A23" s="15" t="s">
        <v>62</v>
      </c>
      <c r="B23" s="10">
        <f>Table1345672[[#This Row],[Concordia University College]]</f>
        <v>64825</v>
      </c>
      <c r="C23" s="10">
        <f>Table1345672[[#This Row],[Grand Prairie Regional College]]</f>
        <v>58434</v>
      </c>
      <c r="D23" s="10">
        <f>Table1345672[[#This Row],[Keyano College]]</f>
        <v>13</v>
      </c>
      <c r="E23" s="10">
        <f>Table1345672[[#This Row],[Northern Lakes College]]</f>
        <v>13</v>
      </c>
      <c r="F23" s="10">
        <f>Table1345672[[#This Row],[Olds College]]</f>
        <v>67</v>
      </c>
    </row>
    <row r="24" spans="1:6" s="16" customFormat="1" ht="15" customHeight="1" x14ac:dyDescent="0.25">
      <c r="A24" s="15" t="s">
        <v>19</v>
      </c>
      <c r="B24" s="10">
        <f>Table1345672[[#This Row],[Concordia University College]]</f>
        <v>456079</v>
      </c>
      <c r="C24" s="10">
        <f>Table1345672[[#This Row],[Grand Prairie Regional College]]</f>
        <v>372531</v>
      </c>
      <c r="D24" s="10">
        <f>Table1345672[[#This Row],[Keyano College]]</f>
        <v>267355</v>
      </c>
      <c r="E24" s="10">
        <f>Table1345672[[#This Row],[Northern Lakes College]]</f>
        <v>64927</v>
      </c>
      <c r="F24" s="10">
        <f>Table1345672[[#This Row],[Olds College]]</f>
        <v>157370</v>
      </c>
    </row>
    <row r="25" spans="1:6" s="16" customFormat="1" ht="15" customHeight="1" x14ac:dyDescent="0.25">
      <c r="A25" s="15" t="s">
        <v>20</v>
      </c>
      <c r="B25" s="10" t="str">
        <f>Table1345672[[#This Row],[Concordia University College]]</f>
        <v>N/A</v>
      </c>
      <c r="C25" s="10">
        <f>Table1345672[[#This Row],[Grand Prairie Regional College]]</f>
        <v>24949</v>
      </c>
      <c r="D25" s="10">
        <f>Table1345672[[#This Row],[Keyano College]]</f>
        <v>19299</v>
      </c>
      <c r="E25" s="10">
        <f>Table1345672[[#This Row],[Northern Lakes College]]</f>
        <v>20641</v>
      </c>
      <c r="F25" s="10" t="str">
        <f>Table1345672[[#This Row],[Olds College]]</f>
        <v>N/A</v>
      </c>
    </row>
    <row r="26" spans="1:6" s="16" customFormat="1" ht="15" customHeight="1" x14ac:dyDescent="0.25">
      <c r="A26" s="17" t="s">
        <v>63</v>
      </c>
      <c r="B26" s="13"/>
      <c r="C26" s="13"/>
      <c r="D26" s="13"/>
      <c r="E26" s="13"/>
      <c r="F26" s="13"/>
    </row>
    <row r="27" spans="1:6" s="16" customFormat="1" ht="15" customHeight="1" x14ac:dyDescent="0.25">
      <c r="A27" s="15" t="s">
        <v>21</v>
      </c>
      <c r="B27" s="30">
        <f>Table1345672[[#This Row],[Concordia University College]]</f>
        <v>1249.78</v>
      </c>
      <c r="C27" s="30">
        <f>Table1345672[[#This Row],[Grand Prairie Regional College]]</f>
        <v>1967.5</v>
      </c>
      <c r="D27" s="30">
        <f>Table1345672[[#This Row],[Keyano College]]</f>
        <v>1384</v>
      </c>
      <c r="E27" s="30">
        <f>Table1345672[[#This Row],[Northern Lakes College]]</f>
        <v>1306</v>
      </c>
      <c r="F27" s="30">
        <f>Table1345672[[#This Row],[Olds College]]</f>
        <v>1294</v>
      </c>
    </row>
    <row r="28" spans="1:6" s="16" customFormat="1" ht="15" customHeight="1" x14ac:dyDescent="0.25">
      <c r="A28" s="15" t="s">
        <v>22</v>
      </c>
      <c r="B28" s="30">
        <f>Table1345672[[#This Row],[Concordia University College]]</f>
        <v>120</v>
      </c>
      <c r="C28" s="30">
        <f>Table1345672[[#This Row],[Grand Prairie Regional College]]</f>
        <v>188.1</v>
      </c>
      <c r="D28" s="30">
        <f>Table1345672[[#This Row],[Keyano College]]</f>
        <v>129</v>
      </c>
      <c r="E28" s="30">
        <f>Table1345672[[#This Row],[Northern Lakes College]]</f>
        <v>120.5</v>
      </c>
      <c r="F28" s="30">
        <f>Table1345672[[#This Row],[Olds College]]</f>
        <v>85</v>
      </c>
    </row>
    <row r="29" spans="1:6" s="16" customFormat="1" ht="15" customHeight="1" x14ac:dyDescent="0.25">
      <c r="A29" s="15" t="s">
        <v>23</v>
      </c>
      <c r="B29" s="30"/>
      <c r="C29" s="30"/>
      <c r="D29" s="30"/>
      <c r="E29" s="30"/>
      <c r="F29" s="30"/>
    </row>
    <row r="30" spans="1:6" s="16" customFormat="1" ht="15" customHeight="1" x14ac:dyDescent="0.25">
      <c r="A30" s="18" t="s">
        <v>24</v>
      </c>
      <c r="B30" s="30">
        <f>Table1345672[[#This Row],[Concordia University College]]</f>
        <v>3.8</v>
      </c>
      <c r="C30" s="30">
        <f>Table1345672[[#This Row],[Grand Prairie Regional College]]</f>
        <v>3</v>
      </c>
      <c r="D30" s="30">
        <f>Table1345672[[#This Row],[Keyano College]]</f>
        <v>2</v>
      </c>
      <c r="E30" s="30">
        <f>Table1345672[[#This Row],[Northern Lakes College]]</f>
        <v>1</v>
      </c>
      <c r="F30" s="30">
        <f>Table1345672[[#This Row],[Olds College]]</f>
        <v>1</v>
      </c>
    </row>
    <row r="31" spans="1:6" s="16" customFormat="1" ht="15" customHeight="1" x14ac:dyDescent="0.25">
      <c r="A31" s="18" t="s">
        <v>25</v>
      </c>
      <c r="B31" s="30">
        <f>Table1345672[[#This Row],[Concordia University College]]</f>
        <v>5</v>
      </c>
      <c r="C31" s="30">
        <f>Table1345672[[#This Row],[Grand Prairie Regional College]]</f>
        <v>5</v>
      </c>
      <c r="D31" s="30">
        <f>Table1345672[[#This Row],[Keyano College]]</f>
        <v>4</v>
      </c>
      <c r="E31" s="30">
        <f>Table1345672[[#This Row],[Northern Lakes College]]</f>
        <v>1</v>
      </c>
      <c r="F31" s="30">
        <f>Table1345672[[#This Row],[Olds College]]</f>
        <v>4</v>
      </c>
    </row>
    <row r="32" spans="1:6" s="16" customFormat="1" ht="15" customHeight="1" x14ac:dyDescent="0.25">
      <c r="A32" s="18" t="s">
        <v>26</v>
      </c>
      <c r="B32" s="30">
        <f>Table1345672[[#This Row],[Concordia University College]]</f>
        <v>2.8</v>
      </c>
      <c r="C32" s="30">
        <f>Table1345672[[#This Row],[Grand Prairie Regional College]]</f>
        <v>10.24</v>
      </c>
      <c r="D32" s="30">
        <f>Table1345672[[#This Row],[Keyano College]]</f>
        <v>3.3</v>
      </c>
      <c r="E32" s="30">
        <f>Table1345672[[#This Row],[Northern Lakes College]]</f>
        <v>1.4</v>
      </c>
      <c r="F32" s="30">
        <f>Table1345672[[#This Row],[Olds College]]</f>
        <v>0</v>
      </c>
    </row>
    <row r="33" spans="1:6" s="16" customFormat="1" ht="15" customHeight="1" x14ac:dyDescent="0.25">
      <c r="A33" s="18" t="s">
        <v>27</v>
      </c>
      <c r="B33" s="30">
        <f>Table1345672[[#This Row],[Concordia University College]]</f>
        <v>11.600000000000001</v>
      </c>
      <c r="C33" s="30">
        <f>Table1345672[[#This Row],[Grand Prairie Regional College]]</f>
        <v>18.240000000000002</v>
      </c>
      <c r="D33" s="30">
        <f>Table1345672[[#This Row],[Keyano College]]</f>
        <v>9.3000000000000007</v>
      </c>
      <c r="E33" s="30">
        <f>Table1345672[[#This Row],[Northern Lakes College]]</f>
        <v>3.4</v>
      </c>
      <c r="F33" s="30">
        <f>Table1345672[[#This Row],[Olds College]]</f>
        <v>5</v>
      </c>
    </row>
    <row r="34" spans="1:6" s="16" customFormat="1" ht="15" customHeight="1" x14ac:dyDescent="0.25">
      <c r="A34" s="17" t="s">
        <v>28</v>
      </c>
      <c r="B34" s="7"/>
      <c r="C34" s="7"/>
      <c r="D34" s="7"/>
      <c r="E34" s="7"/>
      <c r="F34" s="7"/>
    </row>
    <row r="35" spans="1:6" s="16" customFormat="1" ht="15" customHeight="1" x14ac:dyDescent="0.25">
      <c r="A35" s="15" t="s">
        <v>29</v>
      </c>
      <c r="B35" s="7"/>
      <c r="C35" s="7"/>
      <c r="D35" s="7"/>
      <c r="E35" s="7"/>
      <c r="F35" s="7"/>
    </row>
    <row r="36" spans="1:6" s="16" customFormat="1" ht="15" customHeight="1" x14ac:dyDescent="0.25">
      <c r="A36" s="18" t="s">
        <v>30</v>
      </c>
      <c r="B36" s="8">
        <f>Table1345672[[#This Row],[Concordia University College]]</f>
        <v>860434</v>
      </c>
      <c r="C36" s="8">
        <f>Table1345672[[#This Row],[Grand Prairie Regional College]]</f>
        <v>1478577</v>
      </c>
      <c r="D36" s="8">
        <f>Table1345672[[#This Row],[Keyano College]]</f>
        <v>644697.04</v>
      </c>
      <c r="E36" s="8">
        <f>Table1345672[[#This Row],[Northern Lakes College]]</f>
        <v>267730.19</v>
      </c>
      <c r="F36" s="8" t="str">
        <f>Table1345672[[#This Row],[Olds College]]</f>
        <v>N/A</v>
      </c>
    </row>
    <row r="37" spans="1:6" s="16" customFormat="1" ht="15" customHeight="1" x14ac:dyDescent="0.25">
      <c r="A37" s="18" t="s">
        <v>31</v>
      </c>
      <c r="B37" s="8">
        <f>Table1345672[[#This Row],[Concordia University College]]</f>
        <v>275600</v>
      </c>
      <c r="C37" s="8">
        <f>Table1345672[[#This Row],[Grand Prairie Regional College]]</f>
        <v>278600.37</v>
      </c>
      <c r="D37" s="8">
        <f>Table1345672[[#This Row],[Keyano College]]</f>
        <v>188500</v>
      </c>
      <c r="E37" s="8">
        <f>Table1345672[[#This Row],[Northern Lakes College]]</f>
        <v>105604</v>
      </c>
      <c r="F37" s="8" t="str">
        <f>Table1345672[[#This Row],[Olds College]]</f>
        <v>N/A</v>
      </c>
    </row>
    <row r="38" spans="1:6" s="16" customFormat="1" ht="15" customHeight="1" x14ac:dyDescent="0.25">
      <c r="A38" s="18" t="s">
        <v>32</v>
      </c>
      <c r="B38" s="8">
        <f>Table1345672[[#This Row],[Concordia University College]]</f>
        <v>91753</v>
      </c>
      <c r="C38" s="8">
        <f>Table1345672[[#This Row],[Grand Prairie Regional College]]</f>
        <v>136160.97</v>
      </c>
      <c r="D38" s="8">
        <f>Table1345672[[#This Row],[Keyano College]]</f>
        <v>71400</v>
      </c>
      <c r="E38" s="8">
        <f>Table1345672[[#This Row],[Northern Lakes College]]</f>
        <v>9863.66</v>
      </c>
      <c r="F38" s="8" t="str">
        <f>Table1345672[[#This Row],[Olds College]]</f>
        <v>N/A</v>
      </c>
    </row>
    <row r="39" spans="1:6" s="16" customFormat="1" ht="15" customHeight="1" x14ac:dyDescent="0.25">
      <c r="A39" s="18" t="s">
        <v>33</v>
      </c>
      <c r="B39" s="8">
        <f>Table1345672[[#This Row],[Concordia University College]]</f>
        <v>1227787</v>
      </c>
      <c r="C39" s="8">
        <f>Table1345672[[#This Row],[Grand Prairie Regional College]]</f>
        <v>1893338.34</v>
      </c>
      <c r="D39" s="8">
        <f>Table1345672[[#This Row],[Keyano College]]</f>
        <v>904597.04</v>
      </c>
      <c r="E39" s="8">
        <f>Table1345672[[#This Row],[Northern Lakes College]]</f>
        <v>383197.85</v>
      </c>
      <c r="F39" s="8" t="str">
        <f>Table1345672[[#This Row],[Olds College]]</f>
        <v>N/A</v>
      </c>
    </row>
    <row r="40" spans="1:6" s="16" customFormat="1" ht="15" customHeight="1" x14ac:dyDescent="0.25">
      <c r="A40" s="15" t="s">
        <v>34</v>
      </c>
      <c r="B40" s="8" t="str">
        <f>Table1345672[[#This Row],[Concordia University College]]</f>
        <v>N/A</v>
      </c>
      <c r="C40" s="8">
        <f>Table1345672[[#This Row],[Grand Prairie Regional College]]</f>
        <v>6535.8</v>
      </c>
      <c r="D40" s="8" t="str">
        <f>Table1345672[[#This Row],[Keyano College]]</f>
        <v>N/A</v>
      </c>
      <c r="E40" s="8">
        <f>Table1345672[[#This Row],[Northern Lakes College]]</f>
        <v>0</v>
      </c>
      <c r="F40" s="8" t="str">
        <f>Table1345672[[#This Row],[Olds College]]</f>
        <v>N/A</v>
      </c>
    </row>
    <row r="41" spans="1:6" s="16" customFormat="1" ht="15" customHeight="1" x14ac:dyDescent="0.25">
      <c r="A41" s="15" t="s">
        <v>35</v>
      </c>
      <c r="B41" s="9">
        <f>Table1345672[[#This Row],[Concordia University College]]</f>
        <v>24948073</v>
      </c>
      <c r="C41" s="9">
        <f>Table1345672[[#This Row],[Grand Prairie Regional College]]</f>
        <v>70955393</v>
      </c>
      <c r="D41" s="9">
        <f>Table1345672[[#This Row],[Keyano College]]</f>
        <v>88625066</v>
      </c>
      <c r="E41" s="9">
        <f>Table1345672[[#This Row],[Northern Lakes College]]</f>
        <v>39553000</v>
      </c>
      <c r="F41" s="9" t="str">
        <f>Table1345672[[#This Row],[Olds College]]</f>
        <v>N/A</v>
      </c>
    </row>
    <row r="42" spans="1:6" s="16" customFormat="1" ht="15" customHeight="1" x14ac:dyDescent="0.25">
      <c r="A42" s="17" t="s">
        <v>79</v>
      </c>
      <c r="B42" s="7"/>
      <c r="C42" s="7"/>
      <c r="D42" s="7"/>
      <c r="E42" s="7"/>
      <c r="F42" s="7"/>
    </row>
    <row r="43" spans="1:6" s="16" customFormat="1" ht="15" customHeight="1" x14ac:dyDescent="0.25">
      <c r="A43" s="15" t="s">
        <v>36</v>
      </c>
      <c r="B43" s="10">
        <f>Table1345672[[#This Row],[Concordia University College]]</f>
        <v>26740</v>
      </c>
      <c r="C43" s="10">
        <f>Table1345672[[#This Row],[Grand Prairie Regional College]]</f>
        <v>9464</v>
      </c>
      <c r="D43" s="10">
        <f>Table1345672[[#This Row],[Keyano College]]</f>
        <v>7977</v>
      </c>
      <c r="E43" s="10">
        <f>Table1345672[[#This Row],[Northern Lakes College]]</f>
        <v>2194</v>
      </c>
      <c r="F43" s="10">
        <f>Table1345672[[#This Row],[Olds College]]</f>
        <v>8624</v>
      </c>
    </row>
    <row r="44" spans="1:6" s="16" customFormat="1" ht="15" customHeight="1" x14ac:dyDescent="0.25">
      <c r="A44" s="15" t="s">
        <v>37</v>
      </c>
      <c r="B44" s="10"/>
      <c r="C44" s="10"/>
      <c r="D44" s="10"/>
      <c r="E44" s="10"/>
      <c r="F44" s="10"/>
    </row>
    <row r="45" spans="1:6" s="16" customFormat="1" ht="15" customHeight="1" x14ac:dyDescent="0.25">
      <c r="A45" s="18" t="s">
        <v>38</v>
      </c>
      <c r="B45" s="10">
        <f>Table1345672[[#This Row],[Concordia University College]]</f>
        <v>2434</v>
      </c>
      <c r="C45" s="10">
        <f>Table1345672[[#This Row],[Grand Prairie Regional College]]</f>
        <v>313</v>
      </c>
      <c r="D45" s="10">
        <f>Table1345672[[#This Row],[Keyano College]]</f>
        <v>39</v>
      </c>
      <c r="E45" s="10">
        <f>Table1345672[[#This Row],[Northern Lakes College]]</f>
        <v>15</v>
      </c>
      <c r="F45" s="10">
        <f>Table1345672[[#This Row],[Olds College]]</f>
        <v>147</v>
      </c>
    </row>
    <row r="46" spans="1:6" s="16" customFormat="1" ht="15" customHeight="1" x14ac:dyDescent="0.25">
      <c r="A46" s="18" t="s">
        <v>39</v>
      </c>
      <c r="B46" s="10">
        <f>Table1345672[[#This Row],[Concordia University College]]</f>
        <v>1604</v>
      </c>
      <c r="C46" s="10">
        <f>Table1345672[[#This Row],[Grand Prairie Regional College]]</f>
        <v>283</v>
      </c>
      <c r="D46" s="10">
        <f>Table1345672[[#This Row],[Keyano College]]</f>
        <v>83</v>
      </c>
      <c r="E46" s="10">
        <f>Table1345672[[#This Row],[Northern Lakes College]]</f>
        <v>53</v>
      </c>
      <c r="F46" s="10">
        <f>Table1345672[[#This Row],[Olds College]]</f>
        <v>308</v>
      </c>
    </row>
    <row r="47" spans="1:6" s="16" customFormat="1" ht="15" customHeight="1" x14ac:dyDescent="0.25">
      <c r="A47" s="15" t="s">
        <v>40</v>
      </c>
      <c r="B47" s="10"/>
      <c r="C47" s="10"/>
      <c r="D47" s="10"/>
      <c r="E47" s="10"/>
      <c r="F47" s="10"/>
    </row>
    <row r="48" spans="1:6" s="16" customFormat="1" ht="15" customHeight="1" x14ac:dyDescent="0.25">
      <c r="A48" s="18" t="s">
        <v>41</v>
      </c>
      <c r="B48" s="10">
        <f>Table1345672[[#This Row],[Concordia University College]]</f>
        <v>92</v>
      </c>
      <c r="C48" s="10">
        <f>Table1345672[[#This Row],[Grand Prairie Regional College]]</f>
        <v>53</v>
      </c>
      <c r="D48" s="10">
        <f>Table1345672[[#This Row],[Keyano College]]</f>
        <v>30</v>
      </c>
      <c r="E48" s="10">
        <f>Table1345672[[#This Row],[Northern Lakes College]]</f>
        <v>33</v>
      </c>
      <c r="F48" s="10">
        <f>Table1345672[[#This Row],[Olds College]]</f>
        <v>112</v>
      </c>
    </row>
    <row r="49" spans="1:6" s="16" customFormat="1" ht="15" customHeight="1" x14ac:dyDescent="0.25">
      <c r="A49" s="18" t="s">
        <v>42</v>
      </c>
      <c r="B49" s="10">
        <f>Table1345672[[#This Row],[Concordia University College]]</f>
        <v>2225</v>
      </c>
      <c r="C49" s="10">
        <f>Table1345672[[#This Row],[Grand Prairie Regional College]]</f>
        <v>853</v>
      </c>
      <c r="D49" s="10">
        <f>Table1345672[[#This Row],[Keyano College]]</f>
        <v>575</v>
      </c>
      <c r="E49" s="10">
        <f>Table1345672[[#This Row],[Northern Lakes College]]</f>
        <v>816</v>
      </c>
      <c r="F49" s="10">
        <f>Table1345672[[#This Row],[Olds College]]</f>
        <v>1501</v>
      </c>
    </row>
    <row r="50" spans="1:6" s="16" customFormat="1" ht="15" customHeight="1" x14ac:dyDescent="0.25">
      <c r="A50" s="15" t="s">
        <v>43</v>
      </c>
      <c r="B50" s="10">
        <f>Table1345672[[#This Row],[Concordia University College]]</f>
        <v>6877</v>
      </c>
      <c r="C50" s="10">
        <f>Table1345672[[#This Row],[Grand Prairie Regional College]]</f>
        <v>6075</v>
      </c>
      <c r="D50" s="10" t="str">
        <f>Table1345672[[#This Row],[Keyano College]]</f>
        <v>N/A</v>
      </c>
      <c r="E50" s="10">
        <f>Table1345672[[#This Row],[Northern Lakes College]]</f>
        <v>786</v>
      </c>
      <c r="F50" s="10">
        <f>Table1345672[[#This Row],[Olds College]]</f>
        <v>10488</v>
      </c>
    </row>
    <row r="51" spans="1:6" s="16" customFormat="1" ht="15" customHeight="1" x14ac:dyDescent="0.25">
      <c r="A51" s="15" t="s">
        <v>44</v>
      </c>
      <c r="B51" s="10"/>
      <c r="C51" s="10"/>
      <c r="D51" s="10"/>
      <c r="E51" s="10"/>
      <c r="F51" s="10"/>
    </row>
    <row r="52" spans="1:6" s="16" customFormat="1" ht="15" customHeight="1" x14ac:dyDescent="0.25">
      <c r="A52" s="18" t="s">
        <v>45</v>
      </c>
      <c r="B52" s="10">
        <f>Table1345672[[#This Row],[Concordia University College]]</f>
        <v>87059</v>
      </c>
      <c r="C52" s="10">
        <f>Table1345672[[#This Row],[Grand Prairie Regional College]]</f>
        <v>1744</v>
      </c>
      <c r="D52" s="10">
        <f>Table1345672[[#This Row],[Keyano College]]</f>
        <v>927</v>
      </c>
      <c r="E52" s="10">
        <f>Table1345672[[#This Row],[Northern Lakes College]]</f>
        <v>1010</v>
      </c>
      <c r="F52" s="10">
        <f>Table1345672[[#This Row],[Olds College]]</f>
        <v>445</v>
      </c>
    </row>
    <row r="53" spans="1:6" s="16" customFormat="1" ht="15" customHeight="1" x14ac:dyDescent="0.25">
      <c r="A53" s="18" t="s">
        <v>46</v>
      </c>
      <c r="B53" s="10">
        <f>Table1345672[[#This Row],[Concordia University College]]</f>
        <v>5310</v>
      </c>
      <c r="C53" s="10">
        <f>Table1345672[[#This Row],[Grand Prairie Regional College]]</f>
        <v>5988</v>
      </c>
      <c r="D53" s="10">
        <f>Table1345672[[#This Row],[Keyano College]]</f>
        <v>1650</v>
      </c>
      <c r="E53" s="10">
        <f>Table1345672[[#This Row],[Northern Lakes College]]</f>
        <v>9056</v>
      </c>
      <c r="F53" s="10" t="str">
        <f>Table1345672[[#This Row],[Olds College]]</f>
        <v>N/A</v>
      </c>
    </row>
    <row r="54" spans="1:6" s="16" customFormat="1" ht="15" customHeight="1" x14ac:dyDescent="0.25">
      <c r="A54" s="15" t="s">
        <v>64</v>
      </c>
      <c r="B54" s="10">
        <f>Table1345672[[#This Row],[Concordia University College]]</f>
        <v>164687</v>
      </c>
      <c r="C54" s="10">
        <f>Table1345672[[#This Row],[Grand Prairie Regional College]]</f>
        <v>168812.5</v>
      </c>
      <c r="D54" s="10" t="str">
        <f>Table1345672[[#This Row],[Keyano College]]</f>
        <v>N/A</v>
      </c>
      <c r="E54" s="10" t="str">
        <f>Table1345672[[#This Row],[Northern Lakes College]]</f>
        <v>N/A</v>
      </c>
      <c r="F54" s="10">
        <f>Table1345672[[#This Row],[Olds College]]</f>
        <v>100974</v>
      </c>
    </row>
    <row r="55" spans="1:6" s="16" customFormat="1" ht="15" customHeight="1" x14ac:dyDescent="0.25">
      <c r="A55" s="15" t="s">
        <v>47</v>
      </c>
      <c r="B55" s="10"/>
      <c r="C55" s="10"/>
      <c r="D55" s="10"/>
      <c r="E55" s="10"/>
      <c r="F55" s="10"/>
    </row>
    <row r="56" spans="1:6" s="16" customFormat="1" ht="15" customHeight="1" x14ac:dyDescent="0.25">
      <c r="A56" s="18" t="s">
        <v>48</v>
      </c>
      <c r="B56" s="10" t="str">
        <f>Table1345672[[#This Row],[Concordia University College]]</f>
        <v>N/A</v>
      </c>
      <c r="C56" s="10">
        <f>Table1345672[[#This Row],[Grand Prairie Regional College]]</f>
        <v>1098</v>
      </c>
      <c r="D56" s="10">
        <f>Table1345672[[#This Row],[Keyano College]]</f>
        <v>149385</v>
      </c>
      <c r="E56" s="10">
        <f>Table1345672[[#This Row],[Northern Lakes College]]</f>
        <v>132600</v>
      </c>
      <c r="F56" s="10">
        <f>Table1345672[[#This Row],[Olds College]]</f>
        <v>190332</v>
      </c>
    </row>
    <row r="57" spans="1:6" s="16" customFormat="1" ht="15" customHeight="1" x14ac:dyDescent="0.25">
      <c r="A57" s="18" t="s">
        <v>65</v>
      </c>
      <c r="B57" s="10" t="str">
        <f>Table1345672[[#This Row],[Concordia University College]]</f>
        <v>N/A</v>
      </c>
      <c r="C57" s="10">
        <f>Table1345672[[#This Row],[Grand Prairie Regional College]]</f>
        <v>167</v>
      </c>
      <c r="D57" s="10" t="str">
        <f>Table1345672[[#This Row],[Keyano College]]</f>
        <v>N/A</v>
      </c>
      <c r="E57" s="10">
        <f>Table1345672[[#This Row],[Northern Lakes College]]</f>
        <v>36074</v>
      </c>
      <c r="F57" s="10">
        <f>Table1345672[[#This Row],[Olds College]]</f>
        <v>13335</v>
      </c>
    </row>
    <row r="58" spans="1:6" s="16" customFormat="1" ht="15" customHeight="1" x14ac:dyDescent="0.25">
      <c r="A58" s="15" t="s">
        <v>49</v>
      </c>
      <c r="B58" s="10" t="str">
        <f>Table1345672[[#This Row],[Concordia University College]]</f>
        <v>N/A</v>
      </c>
      <c r="C58" s="10" t="str">
        <f>Table1345672[[#This Row],[Grand Prairie Regional College]]</f>
        <v>N/A</v>
      </c>
      <c r="D58" s="10">
        <f>Table1345672[[#This Row],[Keyano College]]</f>
        <v>4453</v>
      </c>
      <c r="E58" s="10" t="str">
        <f>Table1345672[[#This Row],[Northern Lakes College]]</f>
        <v>N/A</v>
      </c>
      <c r="F58" s="10">
        <f>Table1345672[[#This Row],[Olds College]]</f>
        <v>3705</v>
      </c>
    </row>
    <row r="59" spans="1:6" s="16" customFormat="1" ht="15" customHeight="1" x14ac:dyDescent="0.25">
      <c r="A59" s="17" t="s">
        <v>66</v>
      </c>
      <c r="B59" s="7"/>
      <c r="C59" s="7"/>
      <c r="D59" s="7"/>
      <c r="E59" s="7"/>
      <c r="F59" s="7"/>
    </row>
    <row r="60" spans="1:6" s="16" customFormat="1" ht="15" customHeight="1" x14ac:dyDescent="0.25">
      <c r="A60" s="15" t="s">
        <v>67</v>
      </c>
      <c r="B60" s="9">
        <f>Table1345672[[#This Row],[Concordia University College]]</f>
        <v>220.51881131079071</v>
      </c>
      <c r="C60" s="9">
        <f>Table1345672[[#This Row],[Grand Prairie Regional College]]</f>
        <v>141.60120457433291</v>
      </c>
      <c r="D60" s="9">
        <f>Table1345672[[#This Row],[Keyano College]]</f>
        <v>136.19942196531792</v>
      </c>
      <c r="E60" s="9">
        <f>Table1345672[[#This Row],[Northern Lakes College]]</f>
        <v>80.860643185298628</v>
      </c>
      <c r="F60" s="9" t="str">
        <f>Table1345672[[#This Row],[Olds College]]</f>
        <v>No Budget Data Available</v>
      </c>
    </row>
    <row r="61" spans="1:6" s="16" customFormat="1" ht="15" customHeight="1" x14ac:dyDescent="0.25">
      <c r="A61" s="15" t="s">
        <v>50</v>
      </c>
      <c r="B61" s="9">
        <f>Table1345672[[#This Row],[Concordia University College]]</f>
        <v>2296.6666666666665</v>
      </c>
      <c r="C61" s="9">
        <f>Table1345672[[#This Row],[Grand Prairie Regional College]]</f>
        <v>1481.1290271132377</v>
      </c>
      <c r="D61" s="9">
        <f>Table1345672[[#This Row],[Keyano College]]</f>
        <v>1461.2403100775193</v>
      </c>
      <c r="E61" s="9">
        <f>Table1345672[[#This Row],[Northern Lakes College]]</f>
        <v>876.3817427385892</v>
      </c>
      <c r="F61" s="9" t="str">
        <f>Table1345672[[#This Row],[Olds College]]</f>
        <v>No Budget Data Available</v>
      </c>
    </row>
    <row r="62" spans="1:6" s="16" customFormat="1" ht="15" customHeight="1" x14ac:dyDescent="0.25">
      <c r="A62" s="15" t="s">
        <v>51</v>
      </c>
      <c r="B62" s="9">
        <f>Table1345672[[#This Row],[Concordia University College]]</f>
        <v>982.40250284050001</v>
      </c>
      <c r="C62" s="9">
        <f>Table1345672[[#This Row],[Grand Prairie Regional College]]</f>
        <v>962.30665311308769</v>
      </c>
      <c r="D62" s="9">
        <f>Table1345672[[#This Row],[Keyano College]]</f>
        <v>653.61057803468213</v>
      </c>
      <c r="E62" s="9">
        <f>Table1345672[[#This Row],[Northern Lakes College]]</f>
        <v>293.41336140888205</v>
      </c>
      <c r="F62" s="9" t="str">
        <f>Table1345672[[#This Row],[Olds College]]</f>
        <v>No Budget Data Available</v>
      </c>
    </row>
    <row r="63" spans="1:6" s="16" customFormat="1" ht="15" customHeight="1" x14ac:dyDescent="0.25">
      <c r="A63" s="15" t="s">
        <v>52</v>
      </c>
      <c r="B63" s="11">
        <f>Table1345672[[#This Row],[Concordia University College]]</f>
        <v>0.22446890217928681</v>
      </c>
      <c r="C63" s="11">
        <f>Table1345672[[#This Row],[Grand Prairie Regional College]]</f>
        <v>0.14714769363409183</v>
      </c>
      <c r="D63" s="11">
        <f>Table1345672[[#This Row],[Keyano College]]</f>
        <v>0.20838007606127032</v>
      </c>
      <c r="E63" s="11">
        <f>Table1345672[[#This Row],[Northern Lakes College]]</f>
        <v>0.27558609736458595</v>
      </c>
      <c r="F63" s="11" t="str">
        <f>Table1345672[[#This Row],[Olds College]]</f>
        <v>No Budget Data Available</v>
      </c>
    </row>
    <row r="64" spans="1:6" s="16" customFormat="1" ht="27" customHeight="1" x14ac:dyDescent="0.25">
      <c r="A64" s="15" t="s">
        <v>53</v>
      </c>
      <c r="B64" s="11">
        <f>Table1345672[[#This Row],[Concordia University College]]</f>
        <v>4.9213700793644462E-2</v>
      </c>
      <c r="C64" s="11">
        <f>Table1345672[[#This Row],[Grand Prairie Regional College]]</f>
        <v>2.6683501562735339E-2</v>
      </c>
      <c r="D64" s="11">
        <f>Table1345672[[#This Row],[Keyano College]]</f>
        <v>1.0207011185751897E-2</v>
      </c>
      <c r="E64" s="11">
        <f>Table1345672[[#This Row],[Northern Lakes College]]</f>
        <v>9.6882120193158543E-3</v>
      </c>
      <c r="F64" s="11" t="str">
        <f>Table1345672[[#This Row],[Olds College]]</f>
        <v>No Budget Data Available</v>
      </c>
    </row>
    <row r="65" spans="1:6" s="16" customFormat="1" ht="15" customHeight="1" x14ac:dyDescent="0.25">
      <c r="A65" s="15" t="s">
        <v>54</v>
      </c>
      <c r="B65" s="6">
        <f>Table1345672[[#This Row],[Concordia University College]]</f>
        <v>57.970202755685001</v>
      </c>
      <c r="C65" s="6">
        <f>Table1345672[[#This Row],[Grand Prairie Regional College]]</f>
        <v>46.585006353240153</v>
      </c>
      <c r="D65" s="6">
        <f>Table1345672[[#This Row],[Keyano College]]</f>
        <v>28.242052023121389</v>
      </c>
      <c r="E65" s="6">
        <f>Table1345672[[#This Row],[Northern Lakes College]]</f>
        <v>27.830781010719754</v>
      </c>
      <c r="F65" s="6">
        <f>Table1345672[[#This Row],[Olds College]]</f>
        <v>39.100463678516228</v>
      </c>
    </row>
    <row r="66" spans="1:6" s="16" customFormat="1" ht="15" customHeight="1" x14ac:dyDescent="0.25">
      <c r="A66" s="15" t="s">
        <v>55</v>
      </c>
      <c r="B66" s="6">
        <f>Table1345672[[#This Row],[Concordia University College]]</f>
        <v>364.92742722719197</v>
      </c>
      <c r="C66" s="6">
        <f>Table1345672[[#This Row],[Grand Prairie Regional College]]</f>
        <v>189.34231257941551</v>
      </c>
      <c r="D66" s="6">
        <f>Table1345672[[#This Row],[Keyano College]]</f>
        <v>193.17557803468208</v>
      </c>
      <c r="E66" s="6">
        <f>Table1345672[[#This Row],[Northern Lakes College]]</f>
        <v>49.714395099540582</v>
      </c>
      <c r="F66" s="6">
        <f>Table1345672[[#This Row],[Olds College]]</f>
        <v>121.61514683153014</v>
      </c>
    </row>
    <row r="67" spans="1:6" s="16" customFormat="1" ht="15" customHeight="1" x14ac:dyDescent="0.25">
      <c r="A67" s="15" t="s">
        <v>68</v>
      </c>
      <c r="B67" s="6">
        <f>Table1345672[[#This Row],[Concordia University College]]</f>
        <v>18.936060606060607</v>
      </c>
      <c r="C67" s="6">
        <f>Table1345672[[#This Row],[Grand Prairie Regional College]]</f>
        <v>22.357954545454543</v>
      </c>
      <c r="D67" s="6">
        <f>Table1345672[[#This Row],[Keyano College]]</f>
        <v>39.542857142857137</v>
      </c>
      <c r="E67" s="6">
        <f>Table1345672[[#This Row],[Northern Lakes College]]</f>
        <v>87.066666666666663</v>
      </c>
      <c r="F67" s="6">
        <f>Table1345672[[#This Row],[Olds College]]</f>
        <v>25.88</v>
      </c>
    </row>
    <row r="68" spans="1:6" s="16" customFormat="1" ht="15" customHeight="1" x14ac:dyDescent="0.25">
      <c r="A68" s="15" t="s">
        <v>56</v>
      </c>
      <c r="B68" s="6" t="str">
        <f>Table1345672[[#This Row],[Concordia University College]]</f>
        <v>No Device Data Available</v>
      </c>
      <c r="C68" s="6">
        <f>Table1345672[[#This Row],[Grand Prairie Regional College]]</f>
        <v>393.5</v>
      </c>
      <c r="D68" s="6" t="str">
        <f>Table1345672[[#This Row],[Keyano College]]</f>
        <v>No Device Data Available</v>
      </c>
      <c r="E68" s="6" t="str">
        <f>Table1345672[[#This Row],[Northern Lakes College]]</f>
        <v>No Device Data Available</v>
      </c>
      <c r="F68" s="6">
        <f>Table1345672[[#This Row],[Olds College]]</f>
        <v>34.972972972972975</v>
      </c>
    </row>
    <row r="69" spans="1:6" s="16" customFormat="1" ht="15" customHeight="1" x14ac:dyDescent="0.25">
      <c r="A69" s="15" t="s">
        <v>57</v>
      </c>
      <c r="B69" s="6">
        <f>Table1345672[[#This Row],[Concordia University College]]</f>
        <v>107.73965517241378</v>
      </c>
      <c r="C69" s="6">
        <f>Table1345672[[#This Row],[Grand Prairie Regional College]]</f>
        <v>107.86732456140349</v>
      </c>
      <c r="D69" s="6">
        <f>Table1345672[[#This Row],[Keyano College]]</f>
        <v>148.81720430107526</v>
      </c>
      <c r="E69" s="6">
        <f>Table1345672[[#This Row],[Northern Lakes College]]</f>
        <v>384.11764705882354</v>
      </c>
      <c r="F69" s="6">
        <f>Table1345672[[#This Row],[Olds College]]</f>
        <v>258.8</v>
      </c>
    </row>
    <row r="70" spans="1:6" s="16" customFormat="1" ht="15" customHeight="1" x14ac:dyDescent="0.25">
      <c r="A70" s="15" t="s">
        <v>58</v>
      </c>
      <c r="B70" s="6">
        <f>Table1345672[[#This Row],[Concordia University College]]</f>
        <v>131.77279201139402</v>
      </c>
      <c r="C70" s="6">
        <f>Table1345672[[#This Row],[Grand Prairie Regional College]]</f>
        <v>85.800508259212194</v>
      </c>
      <c r="D70" s="6" t="str">
        <f>Table1345672[[#This Row],[Keyano College]]</f>
        <v>No Gate Data Available</v>
      </c>
      <c r="E70" s="6" t="str">
        <f>Table1345672[[#This Row],[Northern Lakes College]]</f>
        <v>No Gate Data Available</v>
      </c>
      <c r="F70" s="6">
        <f>Table1345672[[#This Row],[Olds College]]</f>
        <v>78.032457496136018</v>
      </c>
    </row>
    <row r="71" spans="1:6" s="16" customFormat="1" ht="15" customHeight="1" x14ac:dyDescent="0.25">
      <c r="A71" s="15" t="s">
        <v>59</v>
      </c>
      <c r="B71" s="6">
        <f>Table1345672[[#This Row],[Concordia University College]]</f>
        <v>21.395765654755238</v>
      </c>
      <c r="C71" s="6">
        <f>Table1345672[[#This Row],[Grand Prairie Regional College]]</f>
        <v>4.8101651842439646</v>
      </c>
      <c r="D71" s="6">
        <f>Table1345672[[#This Row],[Keyano College]]</f>
        <v>5.7637283236994223</v>
      </c>
      <c r="E71" s="6">
        <f>Table1345672[[#This Row],[Northern Lakes College]]</f>
        <v>1.6799387442572742</v>
      </c>
      <c r="F71" s="6">
        <f>Table1345672[[#This Row],[Olds College]]</f>
        <v>6.6646058732612055</v>
      </c>
    </row>
    <row r="72" spans="1:6" s="16" customFormat="1" ht="15" customHeight="1" x14ac:dyDescent="0.25">
      <c r="A72" s="19" t="s">
        <v>69</v>
      </c>
      <c r="B72" s="14" t="str">
        <f>Table1345672[[#This Row],[Concordia University College]]</f>
        <v>No Usage Data Available</v>
      </c>
      <c r="C72" s="14" t="str">
        <f>Table1345672[[#This Row],[Grand Prairie Regional College]]</f>
        <v>No Usage Data Available</v>
      </c>
      <c r="D72" s="14">
        <f>Table1345672[[#This Row],[Keyano College]]</f>
        <v>3.2174855491329479</v>
      </c>
      <c r="E72" s="14" t="str">
        <f>Table1345672[[#This Row],[Northern Lakes College]]</f>
        <v>No Usage Data Available</v>
      </c>
      <c r="F72" s="14">
        <f>Table1345672[[#This Row],[Olds College]]</f>
        <v>2.8632148377125195</v>
      </c>
    </row>
  </sheetData>
  <pageMargins left="0" right="0" top="0" bottom="0" header="0" footer="0"/>
  <pageSetup paperSize="17" scale="39" orientation="landscape" r:id="rId1"/>
  <legacyDrawing r:id="rId2"/>
  <tableParts count="1">
    <tablePart r:id="rId3"/>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tabColor theme="9" tint="0.59999389629810485"/>
    <pageSetUpPr fitToPage="1"/>
  </sheetPr>
  <dimension ref="A1:E72"/>
  <sheetViews>
    <sheetView zoomScaleNormal="100" workbookViewId="0">
      <pane xSplit="1" ySplit="2" topLeftCell="B3" activePane="bottomRight" state="frozen"/>
      <selection activeCell="B3" sqref="B3"/>
      <selection pane="topRight" activeCell="B3" sqref="B3"/>
      <selection pane="bottomLeft" activeCell="B3" sqref="B3"/>
      <selection pane="bottomRight" activeCell="A2" sqref="A2"/>
    </sheetView>
  </sheetViews>
  <sheetFormatPr defaultRowHeight="15" x14ac:dyDescent="0.25"/>
  <cols>
    <col min="1" max="1" width="47.140625" style="2" customWidth="1"/>
    <col min="2" max="5" width="22" customWidth="1"/>
  </cols>
  <sheetData>
    <row r="1" spans="1:5" x14ac:dyDescent="0.25">
      <c r="A1" s="1" t="s">
        <v>104</v>
      </c>
    </row>
    <row r="2" spans="1:5" s="3" customFormat="1" ht="25.5" customHeight="1" x14ac:dyDescent="0.2">
      <c r="A2" s="4" t="s">
        <v>70</v>
      </c>
      <c r="B2" s="5" t="s">
        <v>88</v>
      </c>
      <c r="C2" s="5" t="s">
        <v>80</v>
      </c>
      <c r="D2" s="5" t="s">
        <v>82</v>
      </c>
      <c r="E2" s="5" t="s">
        <v>78</v>
      </c>
    </row>
    <row r="3" spans="1:5" s="16" customFormat="1" ht="15" customHeight="1" x14ac:dyDescent="0.25">
      <c r="A3" s="17" t="s">
        <v>61</v>
      </c>
      <c r="B3" s="12"/>
      <c r="C3" s="12"/>
      <c r="D3" s="12"/>
      <c r="E3" s="12"/>
    </row>
    <row r="4" spans="1:5" s="16" customFormat="1" ht="15" customHeight="1" x14ac:dyDescent="0.25">
      <c r="A4" s="15" t="s">
        <v>0</v>
      </c>
      <c r="B4" s="10">
        <f>Table1345672[[#This Row],[Lakeland College]]</f>
        <v>2</v>
      </c>
      <c r="C4" s="10">
        <f>Table1345672[[#This Row],[Medicine Hat College]]</f>
        <v>2</v>
      </c>
      <c r="D4" s="10">
        <f>Table1345672[[#This Row],[Norquest College]]</f>
        <v>2</v>
      </c>
      <c r="E4" s="10">
        <f>Table1345672[[#This Row],[Red Deer College]]</f>
        <v>1</v>
      </c>
    </row>
    <row r="5" spans="1:5" s="16" customFormat="1" ht="15" customHeight="1" x14ac:dyDescent="0.25">
      <c r="A5" s="15" t="s">
        <v>1</v>
      </c>
      <c r="B5" s="23">
        <f>Table1345672[[#This Row],[Lakeland College]]</f>
        <v>2531</v>
      </c>
      <c r="C5" s="23">
        <f>Table1345672[[#This Row],[Medicine Hat College]]</f>
        <v>3000</v>
      </c>
      <c r="D5" s="23">
        <f>Table1345672[[#This Row],[Norquest College]]</f>
        <v>2374</v>
      </c>
      <c r="E5" s="23">
        <f>Table1345672[[#This Row],[Red Deer College]]</f>
        <v>4725</v>
      </c>
    </row>
    <row r="6" spans="1:5" s="16" customFormat="1" ht="15" customHeight="1" x14ac:dyDescent="0.25">
      <c r="A6" s="15" t="s">
        <v>2</v>
      </c>
      <c r="B6" s="10"/>
      <c r="C6" s="10"/>
      <c r="D6" s="10"/>
      <c r="E6" s="10"/>
    </row>
    <row r="7" spans="1:5" s="16" customFormat="1" ht="15" customHeight="1" x14ac:dyDescent="0.25">
      <c r="A7" s="18" t="s">
        <v>3</v>
      </c>
      <c r="B7" s="21">
        <f>Table1345672[[#This Row],[Lakeland College]]</f>
        <v>63</v>
      </c>
      <c r="C7" s="21">
        <f>Table1345672[[#This Row],[Medicine Hat College]]</f>
        <v>107</v>
      </c>
      <c r="D7" s="21">
        <f>Table1345672[[#This Row],[Norquest College]]</f>
        <v>66</v>
      </c>
      <c r="E7" s="21">
        <f>Table1345672[[#This Row],[Red Deer College]]</f>
        <v>141</v>
      </c>
    </row>
    <row r="8" spans="1:5" s="16" customFormat="1" ht="15" customHeight="1" x14ac:dyDescent="0.25">
      <c r="A8" s="18" t="s">
        <v>4</v>
      </c>
      <c r="B8" s="21">
        <f>Table1345672[[#This Row],[Lakeland College]]</f>
        <v>0</v>
      </c>
      <c r="C8" s="21">
        <f>Table1345672[[#This Row],[Medicine Hat College]]</f>
        <v>70</v>
      </c>
      <c r="D8" s="21" t="str">
        <f>Table1345672[[#This Row],[Norquest College]]</f>
        <v>N/A</v>
      </c>
      <c r="E8" s="21">
        <f>Table1345672[[#This Row],[Red Deer College]]</f>
        <v>71</v>
      </c>
    </row>
    <row r="9" spans="1:5" s="16" customFormat="1" ht="15" customHeight="1" x14ac:dyDescent="0.25">
      <c r="A9" s="15" t="s">
        <v>5</v>
      </c>
      <c r="B9" s="21"/>
      <c r="C9" s="21"/>
      <c r="D9" s="21"/>
      <c r="E9" s="21"/>
    </row>
    <row r="10" spans="1:5" s="16" customFormat="1" ht="15" customHeight="1" x14ac:dyDescent="0.25">
      <c r="A10" s="18" t="s">
        <v>6</v>
      </c>
      <c r="B10" s="21">
        <f>Table1345672[[#This Row],[Lakeland College]]</f>
        <v>0</v>
      </c>
      <c r="C10" s="21">
        <f>Table1345672[[#This Row],[Medicine Hat College]]</f>
        <v>37</v>
      </c>
      <c r="D10" s="21">
        <f>Table1345672[[#This Row],[Norquest College]]</f>
        <v>0</v>
      </c>
      <c r="E10" s="21">
        <f>Table1345672[[#This Row],[Red Deer College]]</f>
        <v>28</v>
      </c>
    </row>
    <row r="11" spans="1:5" s="16" customFormat="1" ht="15" customHeight="1" x14ac:dyDescent="0.25">
      <c r="A11" s="18" t="s">
        <v>7</v>
      </c>
      <c r="B11" s="21">
        <f>Table1345672[[#This Row],[Lakeland College]]</f>
        <v>37</v>
      </c>
      <c r="C11" s="21">
        <f>Table1345672[[#This Row],[Medicine Hat College]]</f>
        <v>181</v>
      </c>
      <c r="D11" s="21">
        <f>Table1345672[[#This Row],[Norquest College]]</f>
        <v>38</v>
      </c>
      <c r="E11" s="21">
        <f>Table1345672[[#This Row],[Red Deer College]]</f>
        <v>76</v>
      </c>
    </row>
    <row r="12" spans="1:5" s="16" customFormat="1" ht="15" customHeight="1" x14ac:dyDescent="0.25">
      <c r="A12" s="18" t="s">
        <v>8</v>
      </c>
      <c r="B12" s="21">
        <f>Table1345672[[#This Row],[Lakeland College]]</f>
        <v>208</v>
      </c>
      <c r="C12" s="21">
        <f>Table1345672[[#This Row],[Medicine Hat College]]</f>
        <v>403</v>
      </c>
      <c r="D12" s="21">
        <f>Table1345672[[#This Row],[Norquest College]]</f>
        <v>82</v>
      </c>
      <c r="E12" s="21">
        <f>Table1345672[[#This Row],[Red Deer College]]</f>
        <v>533</v>
      </c>
    </row>
    <row r="13" spans="1:5" s="16" customFormat="1" ht="15" customHeight="1" x14ac:dyDescent="0.25">
      <c r="A13" s="15" t="s">
        <v>9</v>
      </c>
      <c r="B13" s="23">
        <f>Table1345672[[#This Row],[Lakeland College]]</f>
        <v>72.75</v>
      </c>
      <c r="C13" s="23">
        <f>Table1345672[[#This Row],[Medicine Hat College]]</f>
        <v>81.5</v>
      </c>
      <c r="D13" s="23">
        <f>Table1345672[[#This Row],[Norquest College]]</f>
        <v>55.5</v>
      </c>
      <c r="E13" s="23">
        <f>Table1345672[[#This Row],[Red Deer College]]</f>
        <v>78.25</v>
      </c>
    </row>
    <row r="14" spans="1:5" s="16" customFormat="1" ht="15" customHeight="1" x14ac:dyDescent="0.25">
      <c r="A14" s="15" t="s">
        <v>10</v>
      </c>
      <c r="B14" s="23">
        <f>Table1345672[[#This Row],[Lakeland College]]</f>
        <v>72.75</v>
      </c>
      <c r="C14" s="23">
        <f>Table1345672[[#This Row],[Medicine Hat College]]</f>
        <v>81.5</v>
      </c>
      <c r="D14" s="23">
        <f>Table1345672[[#This Row],[Norquest College]]</f>
        <v>59.5</v>
      </c>
      <c r="E14" s="23">
        <f>Table1345672[[#This Row],[Red Deer College]]</f>
        <v>77</v>
      </c>
    </row>
    <row r="15" spans="1:5" s="16" customFormat="1" ht="15" customHeight="1" x14ac:dyDescent="0.25">
      <c r="A15" s="17" t="s">
        <v>11</v>
      </c>
      <c r="B15" s="7"/>
      <c r="C15" s="7"/>
      <c r="D15" s="7"/>
      <c r="E15" s="7"/>
    </row>
    <row r="16" spans="1:5" s="16" customFormat="1" ht="15" customHeight="1" x14ac:dyDescent="0.25">
      <c r="A16" s="15" t="s">
        <v>12</v>
      </c>
      <c r="B16" s="7"/>
      <c r="C16" s="7"/>
      <c r="D16" s="7"/>
      <c r="E16" s="7"/>
    </row>
    <row r="17" spans="1:5" s="16" customFormat="1" ht="15" customHeight="1" x14ac:dyDescent="0.25">
      <c r="A17" s="18" t="s">
        <v>13</v>
      </c>
      <c r="B17" s="10">
        <f>Table1345672[[#This Row],[Lakeland College]]</f>
        <v>36059</v>
      </c>
      <c r="C17" s="10">
        <f>Table1345672[[#This Row],[Medicine Hat College]]</f>
        <v>92593</v>
      </c>
      <c r="D17" s="10">
        <f>Table1345672[[#This Row],[Norquest College]]</f>
        <v>36455</v>
      </c>
      <c r="E17" s="10">
        <f>Table1345672[[#This Row],[Red Deer College]]</f>
        <v>128636</v>
      </c>
    </row>
    <row r="18" spans="1:5" s="16" customFormat="1" ht="15" customHeight="1" x14ac:dyDescent="0.25">
      <c r="A18" s="18" t="s">
        <v>14</v>
      </c>
      <c r="B18" s="10">
        <f>Table1345672[[#This Row],[Lakeland College]]</f>
        <v>1229</v>
      </c>
      <c r="C18" s="10">
        <f>Table1345672[[#This Row],[Medicine Hat College]]</f>
        <v>5999</v>
      </c>
      <c r="D18" s="10">
        <f>Table1345672[[#This Row],[Norquest College]]</f>
        <v>2611</v>
      </c>
      <c r="E18" s="10">
        <f>Table1345672[[#This Row],[Red Deer College]]</f>
        <v>9785</v>
      </c>
    </row>
    <row r="19" spans="1:5" s="16" customFormat="1" ht="15" customHeight="1" x14ac:dyDescent="0.25">
      <c r="A19" s="18" t="s">
        <v>15</v>
      </c>
      <c r="B19" s="10">
        <f>Table1345672[[#This Row],[Lakeland College]]</f>
        <v>1815</v>
      </c>
      <c r="C19" s="10">
        <f>Table1345672[[#This Row],[Medicine Hat College]]</f>
        <v>3649</v>
      </c>
      <c r="D19" s="10">
        <f>Table1345672[[#This Row],[Norquest College]]</f>
        <v>0</v>
      </c>
      <c r="E19" s="10">
        <f>Table1345672[[#This Row],[Red Deer College]]</f>
        <v>3728</v>
      </c>
    </row>
    <row r="20" spans="1:5" s="16" customFormat="1" ht="15" customHeight="1" x14ac:dyDescent="0.25">
      <c r="A20" s="18" t="s">
        <v>16</v>
      </c>
      <c r="B20" s="10">
        <f>Table1345672[[#This Row],[Lakeland College]]</f>
        <v>39103</v>
      </c>
      <c r="C20" s="10">
        <f>Table1345672[[#This Row],[Medicine Hat College]]</f>
        <v>102241</v>
      </c>
      <c r="D20" s="10">
        <f>Table1345672[[#This Row],[Norquest College]]</f>
        <v>39066</v>
      </c>
      <c r="E20" s="10">
        <f>Table1345672[[#This Row],[Red Deer College]]</f>
        <v>142149</v>
      </c>
    </row>
    <row r="21" spans="1:5" s="16" customFormat="1" ht="15" customHeight="1" x14ac:dyDescent="0.25">
      <c r="A21" s="15" t="s">
        <v>17</v>
      </c>
      <c r="B21" s="10">
        <f>Table1345672[[#This Row],[Lakeland College]]</f>
        <v>102</v>
      </c>
      <c r="C21" s="10">
        <f>Table1345672[[#This Row],[Medicine Hat College]]</f>
        <v>452</v>
      </c>
      <c r="D21" s="10">
        <f>Table1345672[[#This Row],[Norquest College]]</f>
        <v>108</v>
      </c>
      <c r="E21" s="10">
        <f>Table1345672[[#This Row],[Red Deer College]]</f>
        <v>94</v>
      </c>
    </row>
    <row r="22" spans="1:5" s="16" customFormat="1" ht="15" customHeight="1" x14ac:dyDescent="0.25">
      <c r="A22" s="15" t="s">
        <v>18</v>
      </c>
      <c r="B22" s="10">
        <f>Table1345672[[#This Row],[Lakeland College]]</f>
        <v>72</v>
      </c>
      <c r="C22" s="10">
        <f>Table1345672[[#This Row],[Medicine Hat College]]</f>
        <v>70</v>
      </c>
      <c r="D22" s="10">
        <f>Table1345672[[#This Row],[Norquest College]]</f>
        <v>23</v>
      </c>
      <c r="E22" s="10">
        <f>Table1345672[[#This Row],[Red Deer College]]</f>
        <v>67</v>
      </c>
    </row>
    <row r="23" spans="1:5" s="16" customFormat="1" ht="15" customHeight="1" x14ac:dyDescent="0.25">
      <c r="A23" s="15" t="s">
        <v>62</v>
      </c>
      <c r="B23" s="10" t="str">
        <f>Table1345672[[#This Row],[Lakeland College]]</f>
        <v>N/A</v>
      </c>
      <c r="C23" s="10">
        <f>Table1345672[[#This Row],[Medicine Hat College]]</f>
        <v>0</v>
      </c>
      <c r="D23" s="10">
        <f>Table1345672[[#This Row],[Norquest College]]</f>
        <v>2</v>
      </c>
      <c r="E23" s="10">
        <f>Table1345672[[#This Row],[Red Deer College]]</f>
        <v>971</v>
      </c>
    </row>
    <row r="24" spans="1:5" s="16" customFormat="1" ht="15" customHeight="1" x14ac:dyDescent="0.25">
      <c r="A24" s="15" t="s">
        <v>19</v>
      </c>
      <c r="B24" s="10">
        <f>Table1345672[[#This Row],[Lakeland College]]</f>
        <v>1913</v>
      </c>
      <c r="C24" s="10">
        <f>Table1345672[[#This Row],[Medicine Hat College]]</f>
        <v>16107</v>
      </c>
      <c r="D24" s="10">
        <f>Table1345672[[#This Row],[Norquest College]]</f>
        <v>65273</v>
      </c>
      <c r="E24" s="10">
        <f>Table1345672[[#This Row],[Red Deer College]]</f>
        <v>388520</v>
      </c>
    </row>
    <row r="25" spans="1:5" s="16" customFormat="1" ht="15" customHeight="1" x14ac:dyDescent="0.25">
      <c r="A25" s="15" t="s">
        <v>20</v>
      </c>
      <c r="B25" s="10">
        <f>Table1345672[[#This Row],[Lakeland College]]</f>
        <v>13171</v>
      </c>
      <c r="C25" s="10">
        <f>Table1345672[[#This Row],[Medicine Hat College]]</f>
        <v>18078</v>
      </c>
      <c r="D25" s="10">
        <f>Table1345672[[#This Row],[Norquest College]]</f>
        <v>50356</v>
      </c>
      <c r="E25" s="10">
        <f>Table1345672[[#This Row],[Red Deer College]]</f>
        <v>13763</v>
      </c>
    </row>
    <row r="26" spans="1:5" s="16" customFormat="1" ht="15" customHeight="1" x14ac:dyDescent="0.25">
      <c r="A26" s="17" t="s">
        <v>63</v>
      </c>
      <c r="B26" s="13"/>
      <c r="C26" s="13"/>
      <c r="D26" s="13"/>
      <c r="E26" s="13"/>
    </row>
    <row r="27" spans="1:5" s="16" customFormat="1" ht="15" customHeight="1" x14ac:dyDescent="0.25">
      <c r="A27" s="15" t="s">
        <v>21</v>
      </c>
      <c r="B27" s="30">
        <f>Table1345672[[#This Row],[Lakeland College]]</f>
        <v>2108</v>
      </c>
      <c r="C27" s="30">
        <f>Table1345672[[#This Row],[Medicine Hat College]]</f>
        <v>2123</v>
      </c>
      <c r="D27" s="30">
        <f>Table1345672[[#This Row],[Norquest College]]</f>
        <v>3626</v>
      </c>
      <c r="E27" s="30">
        <f>Table1345672[[#This Row],[Red Deer College]]</f>
        <v>3481</v>
      </c>
    </row>
    <row r="28" spans="1:5" s="16" customFormat="1" ht="15" customHeight="1" x14ac:dyDescent="0.25">
      <c r="A28" s="15" t="s">
        <v>22</v>
      </c>
      <c r="B28" s="30">
        <f>Table1345672[[#This Row],[Lakeland College]]</f>
        <v>104</v>
      </c>
      <c r="C28" s="30">
        <f>Table1345672[[#This Row],[Medicine Hat College]]</f>
        <v>217</v>
      </c>
      <c r="D28" s="30">
        <f>Table1345672[[#This Row],[Norquest College]]</f>
        <v>280.95</v>
      </c>
      <c r="E28" s="30">
        <f>Table1345672[[#This Row],[Red Deer College]]</f>
        <v>301.5</v>
      </c>
    </row>
    <row r="29" spans="1:5" s="16" customFormat="1" ht="15" customHeight="1" x14ac:dyDescent="0.25">
      <c r="A29" s="15" t="s">
        <v>23</v>
      </c>
      <c r="B29" s="30"/>
      <c r="C29" s="30"/>
      <c r="D29" s="30"/>
      <c r="E29" s="30"/>
    </row>
    <row r="30" spans="1:5" s="16" customFormat="1" ht="15" customHeight="1" x14ac:dyDescent="0.25">
      <c r="A30" s="18" t="s">
        <v>24</v>
      </c>
      <c r="B30" s="30">
        <f>Table1345672[[#This Row],[Lakeland College]]</f>
        <v>2</v>
      </c>
      <c r="C30" s="30">
        <f>Table1345672[[#This Row],[Medicine Hat College]]</f>
        <v>3.3</v>
      </c>
      <c r="D30" s="30">
        <f>Table1345672[[#This Row],[Norquest College]]</f>
        <v>3.8</v>
      </c>
      <c r="E30" s="30">
        <f>Table1345672[[#This Row],[Red Deer College]]</f>
        <v>5</v>
      </c>
    </row>
    <row r="31" spans="1:5" s="16" customFormat="1" ht="15" customHeight="1" x14ac:dyDescent="0.25">
      <c r="A31" s="18" t="s">
        <v>25</v>
      </c>
      <c r="B31" s="30">
        <f>Table1345672[[#This Row],[Lakeland College]]</f>
        <v>2</v>
      </c>
      <c r="C31" s="30">
        <f>Table1345672[[#This Row],[Medicine Hat College]]</f>
        <v>4.4000000000000004</v>
      </c>
      <c r="D31" s="30">
        <f>Table1345672[[#This Row],[Norquest College]]</f>
        <v>6</v>
      </c>
      <c r="E31" s="30">
        <f>Table1345672[[#This Row],[Red Deer College]]</f>
        <v>6.7</v>
      </c>
    </row>
    <row r="32" spans="1:5" s="16" customFormat="1" ht="15" customHeight="1" x14ac:dyDescent="0.25">
      <c r="A32" s="18" t="s">
        <v>26</v>
      </c>
      <c r="B32" s="30">
        <f>Table1345672[[#This Row],[Lakeland College]]</f>
        <v>0</v>
      </c>
      <c r="C32" s="30">
        <f>Table1345672[[#This Row],[Medicine Hat College]]</f>
        <v>10.8</v>
      </c>
      <c r="D32" s="30">
        <f>Table1345672[[#This Row],[Norquest College]]</f>
        <v>1.2</v>
      </c>
      <c r="E32" s="30">
        <f>Table1345672[[#This Row],[Red Deer College]]</f>
        <v>7.86</v>
      </c>
    </row>
    <row r="33" spans="1:5" s="16" customFormat="1" ht="15" customHeight="1" x14ac:dyDescent="0.25">
      <c r="A33" s="18" t="s">
        <v>27</v>
      </c>
      <c r="B33" s="30">
        <f>Table1345672[[#This Row],[Lakeland College]]</f>
        <v>4</v>
      </c>
      <c r="C33" s="30">
        <f>Table1345672[[#This Row],[Medicine Hat College]]</f>
        <v>18.5</v>
      </c>
      <c r="D33" s="30">
        <f>Table1345672[[#This Row],[Norquest College]]</f>
        <v>11</v>
      </c>
      <c r="E33" s="30">
        <f>Table1345672[[#This Row],[Red Deer College]]</f>
        <v>19.559999999999999</v>
      </c>
    </row>
    <row r="34" spans="1:5" s="16" customFormat="1" ht="15" customHeight="1" x14ac:dyDescent="0.25">
      <c r="A34" s="17" t="s">
        <v>28</v>
      </c>
      <c r="B34" s="7"/>
      <c r="C34" s="7"/>
      <c r="D34" s="7"/>
      <c r="E34" s="7"/>
    </row>
    <row r="35" spans="1:5" s="16" customFormat="1" ht="15" customHeight="1" x14ac:dyDescent="0.25">
      <c r="A35" s="15" t="s">
        <v>29</v>
      </c>
      <c r="B35" s="7"/>
      <c r="C35" s="7"/>
      <c r="D35" s="7"/>
      <c r="E35" s="7"/>
    </row>
    <row r="36" spans="1:5" s="16" customFormat="1" ht="15" customHeight="1" x14ac:dyDescent="0.25">
      <c r="A36" s="18" t="s">
        <v>30</v>
      </c>
      <c r="B36" s="8">
        <f>Table1345672[[#This Row],[Lakeland College]]</f>
        <v>537227</v>
      </c>
      <c r="C36" s="8">
        <f>Table1345672[[#This Row],[Medicine Hat College]]</f>
        <v>1094400</v>
      </c>
      <c r="D36" s="8">
        <f>Table1345672[[#This Row],[Norquest College]]</f>
        <v>735080</v>
      </c>
      <c r="E36" s="8">
        <f>Table1345672[[#This Row],[Red Deer College]]</f>
        <v>1607687</v>
      </c>
    </row>
    <row r="37" spans="1:5" s="16" customFormat="1" ht="15" customHeight="1" x14ac:dyDescent="0.25">
      <c r="A37" s="18" t="s">
        <v>31</v>
      </c>
      <c r="B37" s="8">
        <f>Table1345672[[#This Row],[Lakeland College]]</f>
        <v>70000</v>
      </c>
      <c r="C37" s="8">
        <f>Table1345672[[#This Row],[Medicine Hat College]]</f>
        <v>321500</v>
      </c>
      <c r="D37" s="8">
        <f>Table1345672[[#This Row],[Norquest College]]</f>
        <v>130000</v>
      </c>
      <c r="E37" s="8">
        <f>Table1345672[[#This Row],[Red Deer College]]</f>
        <v>439635</v>
      </c>
    </row>
    <row r="38" spans="1:5" s="16" customFormat="1" ht="15" customHeight="1" x14ac:dyDescent="0.25">
      <c r="A38" s="18" t="s">
        <v>32</v>
      </c>
      <c r="B38" s="8">
        <f>Table1345672[[#This Row],[Lakeland College]]</f>
        <v>102271</v>
      </c>
      <c r="C38" s="8">
        <f>Table1345672[[#This Row],[Medicine Hat College]]</f>
        <v>88000</v>
      </c>
      <c r="D38" s="8">
        <f>Table1345672[[#This Row],[Norquest College]]</f>
        <v>78450</v>
      </c>
      <c r="E38" s="8">
        <f>Table1345672[[#This Row],[Red Deer College]]</f>
        <v>84859</v>
      </c>
    </row>
    <row r="39" spans="1:5" s="16" customFormat="1" ht="15" customHeight="1" x14ac:dyDescent="0.25">
      <c r="A39" s="18" t="s">
        <v>33</v>
      </c>
      <c r="B39" s="8">
        <f>Table1345672[[#This Row],[Lakeland College]]</f>
        <v>709498</v>
      </c>
      <c r="C39" s="8">
        <f>Table1345672[[#This Row],[Medicine Hat College]]</f>
        <v>1503900</v>
      </c>
      <c r="D39" s="8">
        <f>Table1345672[[#This Row],[Norquest College]]</f>
        <v>943530</v>
      </c>
      <c r="E39" s="8">
        <f>Table1345672[[#This Row],[Red Deer College]]</f>
        <v>2132181</v>
      </c>
    </row>
    <row r="40" spans="1:5" s="16" customFormat="1" ht="15" customHeight="1" x14ac:dyDescent="0.25">
      <c r="A40" s="15" t="s">
        <v>34</v>
      </c>
      <c r="B40" s="8" t="str">
        <f>Table1345672[[#This Row],[Lakeland College]]</f>
        <v>N/A</v>
      </c>
      <c r="C40" s="8">
        <f>Table1345672[[#This Row],[Medicine Hat College]]</f>
        <v>7000</v>
      </c>
      <c r="D40" s="8" t="str">
        <f>Table1345672[[#This Row],[Norquest College]]</f>
        <v>N/A</v>
      </c>
      <c r="E40" s="8" t="str">
        <f>Table1345672[[#This Row],[Red Deer College]]</f>
        <v>N/A</v>
      </c>
    </row>
    <row r="41" spans="1:5" s="16" customFormat="1" ht="15" customHeight="1" x14ac:dyDescent="0.25">
      <c r="A41" s="15" t="s">
        <v>35</v>
      </c>
      <c r="B41" s="9">
        <f>Table1345672[[#This Row],[Lakeland College]]</f>
        <v>61531708</v>
      </c>
      <c r="C41" s="9">
        <f>Table1345672[[#This Row],[Medicine Hat College]]</f>
        <v>54207100</v>
      </c>
      <c r="D41" s="9" t="str">
        <f>Table1345672[[#This Row],[Norquest College]]</f>
        <v>N/A</v>
      </c>
      <c r="E41" s="9">
        <f>Table1345672[[#This Row],[Red Deer College]]</f>
        <v>90110000</v>
      </c>
    </row>
    <row r="42" spans="1:5" s="16" customFormat="1" ht="15" customHeight="1" x14ac:dyDescent="0.25">
      <c r="A42" s="17" t="s">
        <v>79</v>
      </c>
      <c r="B42" s="7"/>
      <c r="C42" s="7"/>
      <c r="D42" s="7"/>
      <c r="E42" s="7"/>
    </row>
    <row r="43" spans="1:5" s="16" customFormat="1" ht="15" customHeight="1" x14ac:dyDescent="0.25">
      <c r="A43" s="15" t="s">
        <v>36</v>
      </c>
      <c r="B43" s="10">
        <f>Table1345672[[#This Row],[Lakeland College]]</f>
        <v>6082</v>
      </c>
      <c r="C43" s="10">
        <f>Table1345672[[#This Row],[Medicine Hat College]]</f>
        <v>33879</v>
      </c>
      <c r="D43" s="10">
        <f>Table1345672[[#This Row],[Norquest College]]</f>
        <v>18300</v>
      </c>
      <c r="E43" s="10">
        <f>Table1345672[[#This Row],[Red Deer College]]</f>
        <v>32551</v>
      </c>
    </row>
    <row r="44" spans="1:5" s="16" customFormat="1" ht="15" customHeight="1" x14ac:dyDescent="0.25">
      <c r="A44" s="15" t="s">
        <v>37</v>
      </c>
      <c r="B44" s="10"/>
      <c r="C44" s="10"/>
      <c r="D44" s="10"/>
      <c r="E44" s="10"/>
    </row>
    <row r="45" spans="1:5" s="16" customFormat="1" ht="15" customHeight="1" x14ac:dyDescent="0.25">
      <c r="A45" s="18" t="s">
        <v>38</v>
      </c>
      <c r="B45" s="10">
        <f>Table1345672[[#This Row],[Lakeland College]]</f>
        <v>304</v>
      </c>
      <c r="C45" s="10">
        <f>Table1345672[[#This Row],[Medicine Hat College]]</f>
        <v>1135</v>
      </c>
      <c r="D45" s="10">
        <f>Table1345672[[#This Row],[Norquest College]]</f>
        <v>71</v>
      </c>
      <c r="E45" s="10">
        <f>Table1345672[[#This Row],[Red Deer College]]</f>
        <v>1739</v>
      </c>
    </row>
    <row r="46" spans="1:5" s="16" customFormat="1" ht="15" customHeight="1" x14ac:dyDescent="0.25">
      <c r="A46" s="18" t="s">
        <v>39</v>
      </c>
      <c r="B46" s="10">
        <f>Table1345672[[#This Row],[Lakeland College]]</f>
        <v>82</v>
      </c>
      <c r="C46" s="10">
        <f>Table1345672[[#This Row],[Medicine Hat College]]</f>
        <v>434</v>
      </c>
      <c r="D46" s="10">
        <f>Table1345672[[#This Row],[Norquest College]]</f>
        <v>61</v>
      </c>
      <c r="E46" s="10">
        <f>Table1345672[[#This Row],[Red Deer College]]</f>
        <v>2019</v>
      </c>
    </row>
    <row r="47" spans="1:5" s="16" customFormat="1" ht="15" customHeight="1" x14ac:dyDescent="0.25">
      <c r="A47" s="15" t="s">
        <v>40</v>
      </c>
      <c r="B47" s="10"/>
      <c r="C47" s="10"/>
      <c r="D47" s="10"/>
      <c r="E47" s="10"/>
    </row>
    <row r="48" spans="1:5" s="16" customFormat="1" ht="15" customHeight="1" x14ac:dyDescent="0.25">
      <c r="A48" s="18" t="s">
        <v>41</v>
      </c>
      <c r="B48" s="10">
        <f>Table1345672[[#This Row],[Lakeland College]]</f>
        <v>43</v>
      </c>
      <c r="C48" s="10">
        <f>Table1345672[[#This Row],[Medicine Hat College]]</f>
        <v>103</v>
      </c>
      <c r="D48" s="10">
        <f>Table1345672[[#This Row],[Norquest College]]</f>
        <v>60</v>
      </c>
      <c r="E48" s="10">
        <f>Table1345672[[#This Row],[Red Deer College]]</f>
        <v>135</v>
      </c>
    </row>
    <row r="49" spans="1:5" s="16" customFormat="1" ht="15" customHeight="1" x14ac:dyDescent="0.25">
      <c r="A49" s="18" t="s">
        <v>42</v>
      </c>
      <c r="B49" s="10" t="str">
        <f>Table1345672[[#This Row],[Lakeland College]]</f>
        <v>N/A</v>
      </c>
      <c r="C49" s="10">
        <f>Table1345672[[#This Row],[Medicine Hat College]]</f>
        <v>2051</v>
      </c>
      <c r="D49" s="10">
        <f>Table1345672[[#This Row],[Norquest College]]</f>
        <v>1553</v>
      </c>
      <c r="E49" s="10">
        <f>Table1345672[[#This Row],[Red Deer College]]</f>
        <v>3092</v>
      </c>
    </row>
    <row r="50" spans="1:5" s="16" customFormat="1" ht="15" customHeight="1" x14ac:dyDescent="0.25">
      <c r="A50" s="15" t="s">
        <v>43</v>
      </c>
      <c r="B50" s="10">
        <f>Table1345672[[#This Row],[Lakeland College]]</f>
        <v>4038</v>
      </c>
      <c r="C50" s="10">
        <f>Table1345672[[#This Row],[Medicine Hat College]]</f>
        <v>18513</v>
      </c>
      <c r="D50" s="10">
        <f>Table1345672[[#This Row],[Norquest College]]</f>
        <v>16501</v>
      </c>
      <c r="E50" s="10">
        <f>Table1345672[[#This Row],[Red Deer College]]</f>
        <v>19950</v>
      </c>
    </row>
    <row r="51" spans="1:5" s="16" customFormat="1" ht="15" customHeight="1" x14ac:dyDescent="0.25">
      <c r="A51" s="15" t="s">
        <v>44</v>
      </c>
      <c r="B51" s="10"/>
      <c r="C51" s="10"/>
      <c r="D51" s="10"/>
      <c r="E51" s="10"/>
    </row>
    <row r="52" spans="1:5" s="16" customFormat="1" ht="15" customHeight="1" x14ac:dyDescent="0.25">
      <c r="A52" s="18" t="s">
        <v>45</v>
      </c>
      <c r="B52" s="10">
        <f>Table1345672[[#This Row],[Lakeland College]]</f>
        <v>808</v>
      </c>
      <c r="C52" s="10">
        <f>Table1345672[[#This Row],[Medicine Hat College]]</f>
        <v>2889</v>
      </c>
      <c r="D52" s="10">
        <f>Table1345672[[#This Row],[Norquest College]]</f>
        <v>3139</v>
      </c>
      <c r="E52" s="10">
        <f>Table1345672[[#This Row],[Red Deer College]]</f>
        <v>1931</v>
      </c>
    </row>
    <row r="53" spans="1:5" s="16" customFormat="1" ht="15" customHeight="1" x14ac:dyDescent="0.25">
      <c r="A53" s="18" t="s">
        <v>46</v>
      </c>
      <c r="B53" s="10">
        <f>Table1345672[[#This Row],[Lakeland College]]</f>
        <v>254</v>
      </c>
      <c r="C53" s="10">
        <f>Table1345672[[#This Row],[Medicine Hat College]]</f>
        <v>8669</v>
      </c>
      <c r="D53" s="10">
        <f>Table1345672[[#This Row],[Norquest College]]</f>
        <v>2026</v>
      </c>
      <c r="E53" s="10">
        <f>Table1345672[[#This Row],[Red Deer College]]</f>
        <v>782</v>
      </c>
    </row>
    <row r="54" spans="1:5" s="16" customFormat="1" ht="15" customHeight="1" x14ac:dyDescent="0.25">
      <c r="A54" s="15" t="s">
        <v>64</v>
      </c>
      <c r="B54" s="10" t="str">
        <f>Table1345672[[#This Row],[Lakeland College]]</f>
        <v>N/A</v>
      </c>
      <c r="C54" s="10">
        <f>Table1345672[[#This Row],[Medicine Hat College]]</f>
        <v>233089</v>
      </c>
      <c r="D54" s="10">
        <f>Table1345672[[#This Row],[Norquest College]]</f>
        <v>228548</v>
      </c>
      <c r="E54" s="10">
        <f>Table1345672[[#This Row],[Red Deer College]]</f>
        <v>344368</v>
      </c>
    </row>
    <row r="55" spans="1:5" s="16" customFormat="1" ht="15" customHeight="1" x14ac:dyDescent="0.25">
      <c r="A55" s="15" t="s">
        <v>47</v>
      </c>
      <c r="B55" s="10"/>
      <c r="C55" s="10"/>
      <c r="D55" s="10"/>
      <c r="E55" s="10"/>
    </row>
    <row r="56" spans="1:5" s="16" customFormat="1" ht="15" customHeight="1" x14ac:dyDescent="0.25">
      <c r="A56" s="18" t="s">
        <v>48</v>
      </c>
      <c r="B56" s="10" t="str">
        <f>Table1345672[[#This Row],[Lakeland College]]</f>
        <v>N/A</v>
      </c>
      <c r="C56" s="10">
        <f>Table1345672[[#This Row],[Medicine Hat College]]</f>
        <v>1151504</v>
      </c>
      <c r="D56" s="10">
        <f>Table1345672[[#This Row],[Norquest College]]</f>
        <v>594118</v>
      </c>
      <c r="E56" s="10">
        <f>Table1345672[[#This Row],[Red Deer College]]</f>
        <v>462368</v>
      </c>
    </row>
    <row r="57" spans="1:5" s="16" customFormat="1" ht="15" customHeight="1" x14ac:dyDescent="0.25">
      <c r="A57" s="18" t="s">
        <v>65</v>
      </c>
      <c r="B57" s="10" t="str">
        <f>Table1345672[[#This Row],[Lakeland College]]</f>
        <v>N/A</v>
      </c>
      <c r="C57" s="10">
        <f>Table1345672[[#This Row],[Medicine Hat College]]</f>
        <v>66841</v>
      </c>
      <c r="D57" s="10">
        <f>Table1345672[[#This Row],[Norquest College]]</f>
        <v>78621</v>
      </c>
      <c r="E57" s="10">
        <f>Table1345672[[#This Row],[Red Deer College]]</f>
        <v>162063</v>
      </c>
    </row>
    <row r="58" spans="1:5" s="16" customFormat="1" ht="15" customHeight="1" x14ac:dyDescent="0.25">
      <c r="A58" s="15" t="s">
        <v>49</v>
      </c>
      <c r="B58" s="10">
        <f>Table1345672[[#This Row],[Lakeland College]]</f>
        <v>4469</v>
      </c>
      <c r="C58" s="10">
        <f>Table1345672[[#This Row],[Medicine Hat College]]</f>
        <v>5200</v>
      </c>
      <c r="D58" s="10">
        <f>Table1345672[[#This Row],[Norquest College]]</f>
        <v>90450</v>
      </c>
      <c r="E58" s="10">
        <f>Table1345672[[#This Row],[Red Deer College]]</f>
        <v>52863</v>
      </c>
    </row>
    <row r="59" spans="1:5" s="16" customFormat="1" ht="15" customHeight="1" x14ac:dyDescent="0.25">
      <c r="A59" s="17" t="s">
        <v>66</v>
      </c>
      <c r="B59" s="7"/>
      <c r="C59" s="7"/>
      <c r="D59" s="7"/>
      <c r="E59" s="7"/>
    </row>
    <row r="60" spans="1:5" s="16" customFormat="1" ht="15" customHeight="1" x14ac:dyDescent="0.25">
      <c r="A60" s="15" t="s">
        <v>67</v>
      </c>
      <c r="B60" s="9">
        <f>Table1345672[[#This Row],[Lakeland College]]</f>
        <v>33.206831119544589</v>
      </c>
      <c r="C60" s="9">
        <f>Table1345672[[#This Row],[Medicine Hat College]]</f>
        <v>151.43664625529911</v>
      </c>
      <c r="D60" s="9">
        <f>Table1345672[[#This Row],[Norquest College]]</f>
        <v>35.852178709321564</v>
      </c>
      <c r="E60" s="9">
        <f>Table1345672[[#This Row],[Red Deer College]]</f>
        <v>126.29560471128985</v>
      </c>
    </row>
    <row r="61" spans="1:5" s="16" customFormat="1" ht="15" customHeight="1" x14ac:dyDescent="0.25">
      <c r="A61" s="15" t="s">
        <v>50</v>
      </c>
      <c r="B61" s="9">
        <f>Table1345672[[#This Row],[Lakeland College]]</f>
        <v>673.07692307692309</v>
      </c>
      <c r="C61" s="9">
        <f>Table1345672[[#This Row],[Medicine Hat College]]</f>
        <v>1481.5668202764978</v>
      </c>
      <c r="D61" s="9">
        <f>Table1345672[[#This Row],[Norquest College]]</f>
        <v>462.71578572699769</v>
      </c>
      <c r="E61" s="9">
        <f>Table1345672[[#This Row],[Red Deer College]]</f>
        <v>1458.1592039800994</v>
      </c>
    </row>
    <row r="62" spans="1:5" s="16" customFormat="1" ht="15" customHeight="1" x14ac:dyDescent="0.25">
      <c r="A62" s="15" t="s">
        <v>51</v>
      </c>
      <c r="B62" s="9">
        <f>Table1345672[[#This Row],[Lakeland College]]</f>
        <v>336.5740037950664</v>
      </c>
      <c r="C62" s="9">
        <f>Table1345672[[#This Row],[Medicine Hat College]]</f>
        <v>708.3843617522374</v>
      </c>
      <c r="D62" s="9">
        <f>Table1345672[[#This Row],[Norquest College]]</f>
        <v>260.21235521235519</v>
      </c>
      <c r="E62" s="9">
        <f>Table1345672[[#This Row],[Red Deer College]]</f>
        <v>612.51967825337545</v>
      </c>
    </row>
    <row r="63" spans="1:5" s="16" customFormat="1" ht="15" customHeight="1" x14ac:dyDescent="0.25">
      <c r="A63" s="15" t="s">
        <v>52</v>
      </c>
      <c r="B63" s="11">
        <f>Table1345672[[#This Row],[Lakeland College]]</f>
        <v>9.866130700861736E-2</v>
      </c>
      <c r="C63" s="11">
        <f>Table1345672[[#This Row],[Medicine Hat College]]</f>
        <v>0.21377751180264645</v>
      </c>
      <c r="D63" s="11">
        <f>Table1345672[[#This Row],[Norquest College]]</f>
        <v>0.13778046273038483</v>
      </c>
      <c r="E63" s="11">
        <f>Table1345672[[#This Row],[Red Deer College]]</f>
        <v>0.20619028121908975</v>
      </c>
    </row>
    <row r="64" spans="1:5" s="16" customFormat="1" ht="27" customHeight="1" x14ac:dyDescent="0.25">
      <c r="A64" s="15" t="s">
        <v>53</v>
      </c>
      <c r="B64" s="11">
        <f>Table1345672[[#This Row],[Lakeland College]]</f>
        <v>1.1530607926566901E-2</v>
      </c>
      <c r="C64" s="11">
        <f>Table1345672[[#This Row],[Medicine Hat College]]</f>
        <v>2.7743598163340228E-2</v>
      </c>
      <c r="D64" s="11" t="str">
        <f>Table1345672[[#This Row],[Norquest College]]</f>
        <v>No Budget Data Available</v>
      </c>
      <c r="E64" s="11">
        <f>Table1345672[[#This Row],[Red Deer College]]</f>
        <v>2.3661979802463654E-2</v>
      </c>
    </row>
    <row r="65" spans="1:5" s="16" customFormat="1" ht="15" customHeight="1" x14ac:dyDescent="0.25">
      <c r="A65" s="15" t="s">
        <v>54</v>
      </c>
      <c r="B65" s="6">
        <f>Table1345672[[#This Row],[Lakeland College]]</f>
        <v>18.549810246679318</v>
      </c>
      <c r="C65" s="6">
        <f>Table1345672[[#This Row],[Medicine Hat College]]</f>
        <v>48.158737635421573</v>
      </c>
      <c r="D65" s="6">
        <f>Table1345672[[#This Row],[Norquest College]]</f>
        <v>10.773855488141203</v>
      </c>
      <c r="E65" s="6">
        <f>Table1345672[[#This Row],[Red Deer College]]</f>
        <v>40.835679402470554</v>
      </c>
    </row>
    <row r="66" spans="1:5" s="16" customFormat="1" ht="15" customHeight="1" x14ac:dyDescent="0.25">
      <c r="A66" s="15" t="s">
        <v>55</v>
      </c>
      <c r="B66" s="6">
        <f>Table1345672[[#This Row],[Lakeland College]]</f>
        <v>0.9074952561669829</v>
      </c>
      <c r="C66" s="6">
        <f>Table1345672[[#This Row],[Medicine Hat College]]</f>
        <v>7.5869053226566177</v>
      </c>
      <c r="D66" s="6">
        <f>Table1345672[[#This Row],[Norquest College]]</f>
        <v>18.001378929950359</v>
      </c>
      <c r="E66" s="6">
        <f>Table1345672[[#This Row],[Red Deer College]]</f>
        <v>111.61160586038494</v>
      </c>
    </row>
    <row r="67" spans="1:5" s="16" customFormat="1" ht="15" customHeight="1" x14ac:dyDescent="0.25">
      <c r="A67" s="15" t="s">
        <v>68</v>
      </c>
      <c r="B67" s="6">
        <f>Table1345672[[#This Row],[Lakeland College]]</f>
        <v>33.460317460317462</v>
      </c>
      <c r="C67" s="6">
        <f>Table1345672[[#This Row],[Medicine Hat College]]</f>
        <v>19.841121495327101</v>
      </c>
      <c r="D67" s="6">
        <f>Table1345672[[#This Row],[Norquest College]]</f>
        <v>54.939393939393938</v>
      </c>
      <c r="E67" s="6">
        <f>Table1345672[[#This Row],[Red Deer College]]</f>
        <v>24.687943262411348</v>
      </c>
    </row>
    <row r="68" spans="1:5" s="16" customFormat="1" ht="15" customHeight="1" x14ac:dyDescent="0.25">
      <c r="A68" s="15" t="s">
        <v>56</v>
      </c>
      <c r="B68" s="6" t="str">
        <f>Table1345672[[#This Row],[Lakeland College]]</f>
        <v>No Device Data Available</v>
      </c>
      <c r="C68" s="6">
        <f>Table1345672[[#This Row],[Medicine Hat College]]</f>
        <v>30.328571428571426</v>
      </c>
      <c r="D68" s="6" t="str">
        <f>Table1345672[[#This Row],[Norquest College]]</f>
        <v>No Device Data Available</v>
      </c>
      <c r="E68" s="6">
        <f>Table1345672[[#This Row],[Red Deer College]]</f>
        <v>49.028169014084504</v>
      </c>
    </row>
    <row r="69" spans="1:5" s="16" customFormat="1" ht="15" customHeight="1" x14ac:dyDescent="0.25">
      <c r="A69" s="15" t="s">
        <v>57</v>
      </c>
      <c r="B69" s="6">
        <f>Table1345672[[#This Row],[Lakeland College]]</f>
        <v>527</v>
      </c>
      <c r="C69" s="6">
        <f>Table1345672[[#This Row],[Medicine Hat College]]</f>
        <v>114.75675675675676</v>
      </c>
      <c r="D69" s="6">
        <f>Table1345672[[#This Row],[Norquest College]]</f>
        <v>329.63636363636363</v>
      </c>
      <c r="E69" s="6">
        <f>Table1345672[[#This Row],[Red Deer College]]</f>
        <v>177.96523517382414</v>
      </c>
    </row>
    <row r="70" spans="1:5" s="16" customFormat="1" ht="15" customHeight="1" x14ac:dyDescent="0.25">
      <c r="A70" s="15" t="s">
        <v>58</v>
      </c>
      <c r="B70" s="6" t="str">
        <f>Table1345672[[#This Row],[Lakeland College]]</f>
        <v>No Gate Data Available</v>
      </c>
      <c r="C70" s="6">
        <f>Table1345672[[#This Row],[Medicine Hat College]]</f>
        <v>109.79227508243052</v>
      </c>
      <c r="D70" s="6">
        <f>Table1345672[[#This Row],[Norquest College]]</f>
        <v>63.03033645890789</v>
      </c>
      <c r="E70" s="6">
        <f>Table1345672[[#This Row],[Red Deer College]]</f>
        <v>98.927894283251945</v>
      </c>
    </row>
    <row r="71" spans="1:5" s="16" customFormat="1" ht="15" customHeight="1" x14ac:dyDescent="0.25">
      <c r="A71" s="15" t="s">
        <v>59</v>
      </c>
      <c r="B71" s="6">
        <f>Table1345672[[#This Row],[Lakeland College]]</f>
        <v>2.8851992409867173</v>
      </c>
      <c r="C71" s="6">
        <f>Table1345672[[#This Row],[Medicine Hat College]]</f>
        <v>15.958078191238814</v>
      </c>
      <c r="D71" s="6">
        <f>Table1345672[[#This Row],[Norquest College]]</f>
        <v>5.0468836183121901</v>
      </c>
      <c r="E71" s="6">
        <f>Table1345672[[#This Row],[Red Deer College]]</f>
        <v>9.3510485492674515</v>
      </c>
    </row>
    <row r="72" spans="1:5" s="16" customFormat="1" ht="15" customHeight="1" x14ac:dyDescent="0.25">
      <c r="A72" s="19" t="s">
        <v>69</v>
      </c>
      <c r="B72" s="14">
        <f>Table1345672[[#This Row],[Lakeland College]]</f>
        <v>2.1200189753320684</v>
      </c>
      <c r="C72" s="14">
        <f>Table1345672[[#This Row],[Medicine Hat College]]</f>
        <v>2.4493641073951955</v>
      </c>
      <c r="D72" s="14">
        <f>Table1345672[[#This Row],[Norquest College]]</f>
        <v>24.944842801985658</v>
      </c>
      <c r="E72" s="14">
        <f>Table1345672[[#This Row],[Red Deer College]]</f>
        <v>15.186153404194197</v>
      </c>
    </row>
  </sheetData>
  <pageMargins left="0" right="0" top="0" bottom="0" header="0" footer="0"/>
  <pageSetup paperSize="17" scale="39" orientation="landscape" r:id="rId1"/>
  <legacyDrawing r:id="rId2"/>
  <tableParts count="1">
    <tablePart r:id="rId3"/>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tabColor theme="9" tint="0.59999389629810485"/>
    <pageSetUpPr fitToPage="1"/>
  </sheetPr>
  <dimension ref="A1:H72"/>
  <sheetViews>
    <sheetView zoomScaleNormal="100" workbookViewId="0">
      <pane xSplit="1" ySplit="2" topLeftCell="B3" activePane="bottomRight" state="frozen"/>
      <selection activeCell="G29" sqref="G29"/>
      <selection pane="topRight" activeCell="G29" sqref="G29"/>
      <selection pane="bottomLeft" activeCell="G29" sqref="G29"/>
      <selection pane="bottomRight" activeCell="A2" sqref="A2"/>
    </sheetView>
  </sheetViews>
  <sheetFormatPr defaultRowHeight="15" x14ac:dyDescent="0.25"/>
  <cols>
    <col min="1" max="1" width="47.140625" style="2" customWidth="1"/>
    <col min="2" max="8" width="22" customWidth="1"/>
  </cols>
  <sheetData>
    <row r="1" spans="1:8" x14ac:dyDescent="0.25">
      <c r="A1" s="1" t="s">
        <v>106</v>
      </c>
    </row>
    <row r="2" spans="1:8" s="3" customFormat="1" ht="25.5" customHeight="1" x14ac:dyDescent="0.2">
      <c r="A2" s="4" t="s">
        <v>70</v>
      </c>
      <c r="B2" s="5" t="s">
        <v>83</v>
      </c>
      <c r="C2" s="5" t="s">
        <v>75</v>
      </c>
      <c r="D2" s="5" t="s">
        <v>81</v>
      </c>
      <c r="E2" s="5" t="s">
        <v>73</v>
      </c>
      <c r="F2" s="5" t="s">
        <v>92</v>
      </c>
      <c r="G2" s="5" t="s">
        <v>72</v>
      </c>
      <c r="H2" s="5" t="s">
        <v>86</v>
      </c>
    </row>
    <row r="3" spans="1:8" s="16" customFormat="1" ht="15" customHeight="1" x14ac:dyDescent="0.25">
      <c r="A3" s="17" t="s">
        <v>61</v>
      </c>
      <c r="B3" s="12"/>
      <c r="C3" s="12"/>
      <c r="D3" s="12"/>
      <c r="E3" s="12"/>
      <c r="F3" s="12"/>
      <c r="G3" s="12"/>
      <c r="H3" s="12"/>
    </row>
    <row r="4" spans="1:8" s="16" customFormat="1" ht="15" customHeight="1" x14ac:dyDescent="0.25">
      <c r="A4" s="15" t="s">
        <v>0</v>
      </c>
      <c r="B4" s="10">
        <f>Table1345672[[#This Row],[BCIT]]</f>
        <v>3</v>
      </c>
      <c r="C4" s="10">
        <f>Table1345672[[#This Row],[Bow Valley College]]</f>
        <v>1</v>
      </c>
      <c r="D4" s="10">
        <f>Table1345672[[#This Row],[MacEwan University]]</f>
        <v>3</v>
      </c>
      <c r="E4" s="10">
        <f>Table1345672[[#This Row],[Mount Royal University]]</f>
        <v>1</v>
      </c>
      <c r="F4" s="10">
        <f>Table1345672[[#This Row],[NAIT]]</f>
        <v>1</v>
      </c>
      <c r="G4" s="10">
        <f>Table1345672[[#This Row],[SAIT Polytechnic]]</f>
        <v>1</v>
      </c>
      <c r="H4" s="10">
        <f>Table1345672[[#This Row],[University of Lethbridge]]</f>
        <v>1</v>
      </c>
    </row>
    <row r="5" spans="1:8" s="16" customFormat="1" ht="15" customHeight="1" x14ac:dyDescent="0.25">
      <c r="A5" s="15" t="s">
        <v>1</v>
      </c>
      <c r="B5" s="23">
        <f>Table1345672[[#This Row],[BCIT]]</f>
        <v>6346</v>
      </c>
      <c r="C5" s="23">
        <f>Table1345672[[#This Row],[Bow Valley College]]</f>
        <v>1144</v>
      </c>
      <c r="D5" s="23">
        <f>Table1345672[[#This Row],[MacEwan University]]</f>
        <v>10259</v>
      </c>
      <c r="E5" s="23">
        <f>Table1345672[[#This Row],[Mount Royal University]]</f>
        <v>4050</v>
      </c>
      <c r="F5" s="23">
        <f>Table1345672[[#This Row],[NAIT]]</f>
        <v>2171</v>
      </c>
      <c r="G5" s="23">
        <f>Table1345672[[#This Row],[SAIT Polytechnic]]</f>
        <v>4366</v>
      </c>
      <c r="H5" s="23">
        <f>Table1345672[[#This Row],[University of Lethbridge]]</f>
        <v>9183</v>
      </c>
    </row>
    <row r="6" spans="1:8" s="16" customFormat="1" ht="15" customHeight="1" x14ac:dyDescent="0.25">
      <c r="A6" s="15" t="s">
        <v>2</v>
      </c>
      <c r="B6" s="10"/>
      <c r="C6" s="10"/>
      <c r="D6" s="10"/>
      <c r="E6" s="10"/>
      <c r="F6" s="10"/>
      <c r="G6" s="10"/>
      <c r="H6" s="10"/>
    </row>
    <row r="7" spans="1:8" s="16" customFormat="1" ht="15" customHeight="1" x14ac:dyDescent="0.25">
      <c r="A7" s="18" t="s">
        <v>3</v>
      </c>
      <c r="B7" s="21">
        <f>Table1345672[[#This Row],[BCIT]]</f>
        <v>140</v>
      </c>
      <c r="C7" s="21">
        <f>Table1345672[[#This Row],[Bow Valley College]]</f>
        <v>88</v>
      </c>
      <c r="D7" s="21">
        <f>Table1345672[[#This Row],[MacEwan University]]</f>
        <v>435</v>
      </c>
      <c r="E7" s="21">
        <f>Table1345672[[#This Row],[Mount Royal University]]</f>
        <v>148</v>
      </c>
      <c r="F7" s="21">
        <f>Table1345672[[#This Row],[NAIT]]</f>
        <v>87</v>
      </c>
      <c r="G7" s="21">
        <f>Table1345672[[#This Row],[SAIT Polytechnic]]</f>
        <v>161</v>
      </c>
      <c r="H7" s="21">
        <f>Table1345672[[#This Row],[University of Lethbridge]]</f>
        <v>241</v>
      </c>
    </row>
    <row r="8" spans="1:8" s="16" customFormat="1" ht="15" customHeight="1" x14ac:dyDescent="0.25">
      <c r="A8" s="18" t="s">
        <v>4</v>
      </c>
      <c r="B8" s="21">
        <f>Table1345672[[#This Row],[BCIT]]</f>
        <v>68</v>
      </c>
      <c r="C8" s="21">
        <f>Table1345672[[#This Row],[Bow Valley College]]</f>
        <v>4</v>
      </c>
      <c r="D8" s="21">
        <f>Table1345672[[#This Row],[MacEwan University]]</f>
        <v>175</v>
      </c>
      <c r="E8" s="21">
        <f>Table1345672[[#This Row],[Mount Royal University]]</f>
        <v>92</v>
      </c>
      <c r="F8" s="21">
        <f>Table1345672[[#This Row],[NAIT]]</f>
        <v>47</v>
      </c>
      <c r="G8" s="21">
        <f>Table1345672[[#This Row],[SAIT Polytechnic]]</f>
        <v>20</v>
      </c>
      <c r="H8" s="21">
        <f>Table1345672[[#This Row],[University of Lethbridge]]</f>
        <v>23</v>
      </c>
    </row>
    <row r="9" spans="1:8" s="16" customFormat="1" ht="15" customHeight="1" x14ac:dyDescent="0.25">
      <c r="A9" s="15" t="s">
        <v>5</v>
      </c>
      <c r="B9" s="21"/>
      <c r="C9" s="21"/>
      <c r="D9" s="21"/>
      <c r="E9" s="21"/>
      <c r="F9" s="21"/>
      <c r="G9" s="21"/>
      <c r="H9" s="21"/>
    </row>
    <row r="10" spans="1:8" s="16" customFormat="1" ht="15" customHeight="1" x14ac:dyDescent="0.25">
      <c r="A10" s="18" t="s">
        <v>6</v>
      </c>
      <c r="B10" s="21">
        <f>Table1345672[[#This Row],[BCIT]]</f>
        <v>36</v>
      </c>
      <c r="C10" s="21">
        <f>Table1345672[[#This Row],[Bow Valley College]]</f>
        <v>33</v>
      </c>
      <c r="D10" s="21">
        <f>Table1345672[[#This Row],[MacEwan University]]</f>
        <v>135</v>
      </c>
      <c r="E10" s="21">
        <f>Table1345672[[#This Row],[Mount Royal University]]</f>
        <v>39</v>
      </c>
      <c r="F10" s="21">
        <f>Table1345672[[#This Row],[NAIT]]</f>
        <v>39</v>
      </c>
      <c r="G10" s="21">
        <f>Table1345672[[#This Row],[SAIT Polytechnic]]</f>
        <v>40</v>
      </c>
      <c r="H10" s="21">
        <f>Table1345672[[#This Row],[University of Lethbridge]]</f>
        <v>282</v>
      </c>
    </row>
    <row r="11" spans="1:8" s="16" customFormat="1" ht="15" customHeight="1" x14ac:dyDescent="0.25">
      <c r="A11" s="18" t="s">
        <v>7</v>
      </c>
      <c r="B11" s="21">
        <f>Table1345672[[#This Row],[BCIT]]</f>
        <v>122</v>
      </c>
      <c r="C11" s="21">
        <f>Table1345672[[#This Row],[Bow Valley College]]</f>
        <v>82</v>
      </c>
      <c r="D11" s="21">
        <f>Table1345672[[#This Row],[MacEwan University]]</f>
        <v>214</v>
      </c>
      <c r="E11" s="21">
        <f>Table1345672[[#This Row],[Mount Royal University]]</f>
        <v>36</v>
      </c>
      <c r="F11" s="21" t="str">
        <f>Table1345672[[#This Row],[NAIT]]</f>
        <v>N/A</v>
      </c>
      <c r="G11" s="21">
        <f>Table1345672[[#This Row],[SAIT Polytechnic]]</f>
        <v>42</v>
      </c>
      <c r="H11" s="21">
        <f>Table1345672[[#This Row],[University of Lethbridge]]</f>
        <v>169</v>
      </c>
    </row>
    <row r="12" spans="1:8" s="16" customFormat="1" ht="15" customHeight="1" x14ac:dyDescent="0.25">
      <c r="A12" s="18" t="s">
        <v>8</v>
      </c>
      <c r="B12" s="21">
        <f>Table1345672[[#This Row],[BCIT]]</f>
        <v>1050</v>
      </c>
      <c r="C12" s="21" t="str">
        <f>Table1345672[[#This Row],[Bow Valley College]]</f>
        <v>N/A</v>
      </c>
      <c r="D12" s="21">
        <f>Table1345672[[#This Row],[MacEwan University]]</f>
        <v>1390</v>
      </c>
      <c r="E12" s="21">
        <f>Table1345672[[#This Row],[Mount Royal University]]</f>
        <v>635</v>
      </c>
      <c r="F12" s="21">
        <f>Table1345672[[#This Row],[NAIT]]</f>
        <v>368</v>
      </c>
      <c r="G12" s="21">
        <f>Table1345672[[#This Row],[SAIT Polytechnic]]</f>
        <v>502</v>
      </c>
      <c r="H12" s="21">
        <f>Table1345672[[#This Row],[University of Lethbridge]]</f>
        <v>1330</v>
      </c>
    </row>
    <row r="13" spans="1:8" s="16" customFormat="1" ht="15" customHeight="1" x14ac:dyDescent="0.25">
      <c r="A13" s="15" t="s">
        <v>9</v>
      </c>
      <c r="B13" s="23">
        <f>Table1345672[[#This Row],[BCIT]]</f>
        <v>133.5</v>
      </c>
      <c r="C13" s="23">
        <f>Table1345672[[#This Row],[Bow Valley College]]</f>
        <v>63</v>
      </c>
      <c r="D13" s="23">
        <f>Table1345672[[#This Row],[MacEwan University]]</f>
        <v>91</v>
      </c>
      <c r="E13" s="23">
        <f>Table1345672[[#This Row],[Mount Royal University]]</f>
        <v>90.5</v>
      </c>
      <c r="F13" s="23">
        <f>Table1345672[[#This Row],[NAIT]]</f>
        <v>72.3</v>
      </c>
      <c r="G13" s="23">
        <f>Table1345672[[#This Row],[SAIT Polytechnic]]</f>
        <v>89</v>
      </c>
      <c r="H13" s="23">
        <f>Table1345672[[#This Row],[University of Lethbridge]]</f>
        <v>86</v>
      </c>
    </row>
    <row r="14" spans="1:8" s="16" customFormat="1" ht="15" customHeight="1" x14ac:dyDescent="0.25">
      <c r="A14" s="15" t="s">
        <v>10</v>
      </c>
      <c r="B14" s="23">
        <f>Table1345672[[#This Row],[BCIT]]</f>
        <v>61.5</v>
      </c>
      <c r="C14" s="23">
        <f>Table1345672[[#This Row],[Bow Valley College]]</f>
        <v>63</v>
      </c>
      <c r="D14" s="23">
        <f>Table1345672[[#This Row],[MacEwan University]]</f>
        <v>74</v>
      </c>
      <c r="E14" s="23">
        <f>Table1345672[[#This Row],[Mount Royal University]]</f>
        <v>65.25</v>
      </c>
      <c r="F14" s="23">
        <f>Table1345672[[#This Row],[NAIT]]</f>
        <v>72.3</v>
      </c>
      <c r="G14" s="23">
        <f>Table1345672[[#This Row],[SAIT Polytechnic]]</f>
        <v>89</v>
      </c>
      <c r="H14" s="23">
        <f>Table1345672[[#This Row],[University of Lethbridge]]</f>
        <v>60</v>
      </c>
    </row>
    <row r="15" spans="1:8" s="16" customFormat="1" ht="15" customHeight="1" x14ac:dyDescent="0.25">
      <c r="A15" s="17" t="s">
        <v>11</v>
      </c>
      <c r="B15" s="7"/>
      <c r="C15" s="7"/>
      <c r="D15" s="7"/>
      <c r="E15" s="7"/>
      <c r="F15" s="7"/>
      <c r="G15" s="7"/>
      <c r="H15" s="7"/>
    </row>
    <row r="16" spans="1:8" s="16" customFormat="1" ht="15" customHeight="1" x14ac:dyDescent="0.25">
      <c r="A16" s="15" t="s">
        <v>12</v>
      </c>
      <c r="B16" s="7"/>
      <c r="C16" s="7"/>
      <c r="D16" s="7"/>
      <c r="E16" s="7"/>
      <c r="F16" s="7"/>
      <c r="G16" s="7"/>
      <c r="H16" s="7"/>
    </row>
    <row r="17" spans="1:8" s="16" customFormat="1" ht="15" customHeight="1" x14ac:dyDescent="0.25">
      <c r="A17" s="18" t="s">
        <v>13</v>
      </c>
      <c r="B17" s="10">
        <f>Table1345672[[#This Row],[BCIT]]</f>
        <v>146155</v>
      </c>
      <c r="C17" s="10">
        <f>Table1345672[[#This Row],[Bow Valley College]]</f>
        <v>9837</v>
      </c>
      <c r="D17" s="10">
        <f>Table1345672[[#This Row],[MacEwan University]]</f>
        <v>227887</v>
      </c>
      <c r="E17" s="10">
        <f>Table1345672[[#This Row],[Mount Royal University]]</f>
        <v>180197</v>
      </c>
      <c r="F17" s="10">
        <f>Table1345672[[#This Row],[NAIT]]</f>
        <v>42132</v>
      </c>
      <c r="G17" s="10">
        <f>Table1345672[[#This Row],[SAIT Polytechnic]]</f>
        <v>43863</v>
      </c>
      <c r="H17" s="10">
        <f>Table1345672[[#This Row],[University of Lethbridge]]</f>
        <v>414496</v>
      </c>
    </row>
    <row r="18" spans="1:8" s="16" customFormat="1" ht="15" customHeight="1" x14ac:dyDescent="0.25">
      <c r="A18" s="18" t="s">
        <v>14</v>
      </c>
      <c r="B18" s="10">
        <f>Table1345672[[#This Row],[BCIT]]</f>
        <v>6819</v>
      </c>
      <c r="C18" s="10">
        <f>Table1345672[[#This Row],[Bow Valley College]]</f>
        <v>881</v>
      </c>
      <c r="D18" s="10">
        <f>Table1345672[[#This Row],[MacEwan University]]</f>
        <v>31048</v>
      </c>
      <c r="E18" s="10">
        <f>Table1345672[[#This Row],[Mount Royal University]]</f>
        <v>15598</v>
      </c>
      <c r="F18" s="10">
        <f>Table1345672[[#This Row],[NAIT]]</f>
        <v>3282</v>
      </c>
      <c r="G18" s="10">
        <f>Table1345672[[#This Row],[SAIT Polytechnic]]</f>
        <v>4316</v>
      </c>
      <c r="H18" s="10">
        <f>Table1345672[[#This Row],[University of Lethbridge]]</f>
        <v>14850</v>
      </c>
    </row>
    <row r="19" spans="1:8" s="16" customFormat="1" ht="15" customHeight="1" x14ac:dyDescent="0.25">
      <c r="A19" s="18" t="s">
        <v>15</v>
      </c>
      <c r="B19" s="10">
        <f>Table1345672[[#This Row],[BCIT]]</f>
        <v>14614</v>
      </c>
      <c r="C19" s="10">
        <f>Table1345672[[#This Row],[Bow Valley College]]</f>
        <v>169</v>
      </c>
      <c r="D19" s="10">
        <f>Table1345672[[#This Row],[MacEwan University]]</f>
        <v>46801</v>
      </c>
      <c r="E19" s="10" t="str">
        <f>Table1345672[[#This Row],[Mount Royal University]]</f>
        <v>N/A</v>
      </c>
      <c r="F19" s="10">
        <f>Table1345672[[#This Row],[NAIT]]</f>
        <v>45418</v>
      </c>
      <c r="G19" s="10">
        <f>Table1345672[[#This Row],[SAIT Polytechnic]]</f>
        <v>47028</v>
      </c>
      <c r="H19" s="10">
        <f>Table1345672[[#This Row],[University of Lethbridge]]</f>
        <v>208121</v>
      </c>
    </row>
    <row r="20" spans="1:8" s="16" customFormat="1" ht="15" customHeight="1" x14ac:dyDescent="0.25">
      <c r="A20" s="18" t="s">
        <v>16</v>
      </c>
      <c r="B20" s="10">
        <f>Table1345672[[#This Row],[BCIT]]</f>
        <v>167558</v>
      </c>
      <c r="C20" s="10">
        <f>Table1345672[[#This Row],[Bow Valley College]]</f>
        <v>10887</v>
      </c>
      <c r="D20" s="10">
        <f>Table1345672[[#This Row],[MacEwan University]]</f>
        <v>305736</v>
      </c>
      <c r="E20" s="10">
        <f>Table1345672[[#This Row],[Mount Royal University]]</f>
        <v>195795</v>
      </c>
      <c r="F20" s="10">
        <f>Table1345672[[#This Row],[NAIT]]</f>
        <v>90832</v>
      </c>
      <c r="G20" s="10">
        <f>Table1345672[[#This Row],[SAIT Polytechnic]]</f>
        <v>95207</v>
      </c>
      <c r="H20" s="10">
        <f>Table1345672[[#This Row],[University of Lethbridge]]</f>
        <v>637467</v>
      </c>
    </row>
    <row r="21" spans="1:8" s="16" customFormat="1" ht="15" customHeight="1" x14ac:dyDescent="0.25">
      <c r="A21" s="15" t="s">
        <v>17</v>
      </c>
      <c r="B21" s="10">
        <f>Table1345672[[#This Row],[BCIT]]</f>
        <v>361</v>
      </c>
      <c r="C21" s="10">
        <f>Table1345672[[#This Row],[Bow Valley College]]</f>
        <v>15</v>
      </c>
      <c r="D21" s="10">
        <f>Table1345672[[#This Row],[MacEwan University]]</f>
        <v>981</v>
      </c>
      <c r="E21" s="10">
        <f>Table1345672[[#This Row],[Mount Royal University]]</f>
        <v>188</v>
      </c>
      <c r="F21" s="10">
        <f>Table1345672[[#This Row],[NAIT]]</f>
        <v>239</v>
      </c>
      <c r="G21" s="10">
        <f>Table1345672[[#This Row],[SAIT Polytechnic]]</f>
        <v>346</v>
      </c>
      <c r="H21" s="10">
        <f>Table1345672[[#This Row],[University of Lethbridge]]</f>
        <v>1233</v>
      </c>
    </row>
    <row r="22" spans="1:8" s="16" customFormat="1" ht="15" customHeight="1" x14ac:dyDescent="0.25">
      <c r="A22" s="15" t="s">
        <v>18</v>
      </c>
      <c r="B22" s="10">
        <f>Table1345672[[#This Row],[BCIT]]</f>
        <v>64</v>
      </c>
      <c r="C22" s="10">
        <f>Table1345672[[#This Row],[Bow Valley College]]</f>
        <v>40</v>
      </c>
      <c r="D22" s="10">
        <f>Table1345672[[#This Row],[MacEwan University]]</f>
        <v>218</v>
      </c>
      <c r="E22" s="10">
        <f>Table1345672[[#This Row],[Mount Royal University]]</f>
        <v>296</v>
      </c>
      <c r="F22" s="10">
        <f>Table1345672[[#This Row],[NAIT]]</f>
        <v>105</v>
      </c>
      <c r="G22" s="10">
        <f>Table1345672[[#This Row],[SAIT Polytechnic]]</f>
        <v>58</v>
      </c>
      <c r="H22" s="10">
        <f>Table1345672[[#This Row],[University of Lethbridge]]</f>
        <v>417</v>
      </c>
    </row>
    <row r="23" spans="1:8" s="16" customFormat="1" ht="15" customHeight="1" x14ac:dyDescent="0.25">
      <c r="A23" s="15" t="s">
        <v>62</v>
      </c>
      <c r="B23" s="10">
        <f>Table1345672[[#This Row],[BCIT]]</f>
        <v>32731</v>
      </c>
      <c r="C23" s="10">
        <f>Table1345672[[#This Row],[Bow Valley College]]</f>
        <v>33902</v>
      </c>
      <c r="D23" s="10">
        <f>Table1345672[[#This Row],[MacEwan University]]</f>
        <v>54299</v>
      </c>
      <c r="E23" s="10">
        <f>Table1345672[[#This Row],[Mount Royal University]]</f>
        <v>38450</v>
      </c>
      <c r="F23" s="10">
        <f>Table1345672[[#This Row],[NAIT]]</f>
        <v>88564</v>
      </c>
      <c r="G23" s="10">
        <f>Table1345672[[#This Row],[SAIT Polytechnic]]</f>
        <v>43420</v>
      </c>
      <c r="H23" s="10">
        <f>Table1345672[[#This Row],[University of Lethbridge]]</f>
        <v>129965</v>
      </c>
    </row>
    <row r="24" spans="1:8" s="16" customFormat="1" ht="15" customHeight="1" x14ac:dyDescent="0.25">
      <c r="A24" s="15" t="s">
        <v>19</v>
      </c>
      <c r="B24" s="10">
        <f>Table1345672[[#This Row],[BCIT]]</f>
        <v>34174</v>
      </c>
      <c r="C24" s="10">
        <f>Table1345672[[#This Row],[Bow Valley College]]</f>
        <v>138000</v>
      </c>
      <c r="D24" s="10">
        <f>Table1345672[[#This Row],[MacEwan University]]</f>
        <v>385680</v>
      </c>
      <c r="E24" s="10">
        <f>Table1345672[[#This Row],[Mount Royal University]]</f>
        <v>393.01799999999997</v>
      </c>
      <c r="F24" s="10">
        <f>Table1345672[[#This Row],[NAIT]]</f>
        <v>59980</v>
      </c>
      <c r="G24" s="10">
        <f>Table1345672[[#This Row],[SAIT Polytechnic]]</f>
        <v>151307</v>
      </c>
      <c r="H24" s="10">
        <f>Table1345672[[#This Row],[University of Lethbridge]]</f>
        <v>78675</v>
      </c>
    </row>
    <row r="25" spans="1:8" s="16" customFormat="1" ht="15" customHeight="1" x14ac:dyDescent="0.25">
      <c r="A25" s="15" t="s">
        <v>20</v>
      </c>
      <c r="B25" s="10">
        <f>Table1345672[[#This Row],[BCIT]]</f>
        <v>4947</v>
      </c>
      <c r="C25" s="10">
        <f>Table1345672[[#This Row],[Bow Valley College]]</f>
        <v>9700</v>
      </c>
      <c r="D25" s="10">
        <f>Table1345672[[#This Row],[MacEwan University]]</f>
        <v>65948</v>
      </c>
      <c r="E25" s="10">
        <f>Table1345672[[#This Row],[Mount Royal University]]</f>
        <v>17447</v>
      </c>
      <c r="F25" s="10">
        <f>Table1345672[[#This Row],[NAIT]]</f>
        <v>19308</v>
      </c>
      <c r="G25" s="10">
        <f>Table1345672[[#This Row],[SAIT Polytechnic]]</f>
        <v>17175</v>
      </c>
      <c r="H25" s="10">
        <f>Table1345672[[#This Row],[University of Lethbridge]]</f>
        <v>125346</v>
      </c>
    </row>
    <row r="26" spans="1:8" s="16" customFormat="1" ht="15" customHeight="1" x14ac:dyDescent="0.25">
      <c r="A26" s="17" t="s">
        <v>63</v>
      </c>
      <c r="B26" s="13"/>
      <c r="C26" s="13"/>
      <c r="D26" s="13"/>
      <c r="E26" s="13"/>
      <c r="F26" s="13"/>
      <c r="G26" s="13"/>
      <c r="H26" s="13"/>
    </row>
    <row r="27" spans="1:8" s="16" customFormat="1" ht="15" customHeight="1" x14ac:dyDescent="0.25">
      <c r="A27" s="15" t="s">
        <v>21</v>
      </c>
      <c r="B27" s="30">
        <f>Table1345672[[#This Row],[BCIT]]</f>
        <v>20732</v>
      </c>
      <c r="C27" s="30">
        <f>Table1345672[[#This Row],[Bow Valley College]]</f>
        <v>5124</v>
      </c>
      <c r="D27" s="30">
        <f>Table1345672[[#This Row],[MacEwan University]]</f>
        <v>11958</v>
      </c>
      <c r="E27" s="30">
        <f>Table1345672[[#This Row],[Mount Royal University]]</f>
        <v>9438</v>
      </c>
      <c r="F27" s="30">
        <f>Table1345672[[#This Row],[NAIT]]</f>
        <v>12479</v>
      </c>
      <c r="G27" s="30">
        <f>Table1345672[[#This Row],[SAIT Polytechnic]]</f>
        <v>15000</v>
      </c>
      <c r="H27" s="30">
        <f>Table1345672[[#This Row],[University of Lethbridge]]</f>
        <v>6805.3</v>
      </c>
    </row>
    <row r="28" spans="1:8" s="16" customFormat="1" ht="15" customHeight="1" x14ac:dyDescent="0.25">
      <c r="A28" s="15" t="s">
        <v>22</v>
      </c>
      <c r="B28" s="30">
        <f>Table1345672[[#This Row],[BCIT]]</f>
        <v>1084</v>
      </c>
      <c r="C28" s="30">
        <f>Table1345672[[#This Row],[Bow Valley College]]</f>
        <v>267</v>
      </c>
      <c r="D28" s="30">
        <f>Table1345672[[#This Row],[MacEwan University]]</f>
        <v>637</v>
      </c>
      <c r="E28" s="30">
        <f>Table1345672[[#This Row],[Mount Royal University]]</f>
        <v>688.68</v>
      </c>
      <c r="F28" s="30">
        <f>Table1345672[[#This Row],[NAIT]]</f>
        <v>1193</v>
      </c>
      <c r="G28" s="30">
        <f>Table1345672[[#This Row],[SAIT Polytechnic]]</f>
        <v>850</v>
      </c>
      <c r="H28" s="30">
        <f>Table1345672[[#This Row],[University of Lethbridge]]</f>
        <v>480</v>
      </c>
    </row>
    <row r="29" spans="1:8" s="16" customFormat="1" ht="15" customHeight="1" x14ac:dyDescent="0.25">
      <c r="A29" s="15" t="s">
        <v>23</v>
      </c>
      <c r="B29" s="30"/>
      <c r="C29" s="30"/>
      <c r="D29" s="30"/>
      <c r="E29" s="30"/>
      <c r="F29" s="30"/>
      <c r="G29" s="30"/>
      <c r="H29" s="30"/>
    </row>
    <row r="30" spans="1:8" s="16" customFormat="1" ht="15" customHeight="1" x14ac:dyDescent="0.25">
      <c r="A30" s="18" t="s">
        <v>24</v>
      </c>
      <c r="B30" s="30">
        <f>Table1345672[[#This Row],[BCIT]]</f>
        <v>10</v>
      </c>
      <c r="C30" s="30">
        <f>Table1345672[[#This Row],[Bow Valley College]]</f>
        <v>1</v>
      </c>
      <c r="D30" s="30">
        <f>Table1345672[[#This Row],[MacEwan University]]</f>
        <v>19.2</v>
      </c>
      <c r="E30" s="30">
        <f>Table1345672[[#This Row],[Mount Royal University]]</f>
        <v>17</v>
      </c>
      <c r="F30" s="30">
        <f>Table1345672[[#This Row],[NAIT]]</f>
        <v>10</v>
      </c>
      <c r="G30" s="30">
        <f>Table1345672[[#This Row],[SAIT Polytechnic]]</f>
        <v>6</v>
      </c>
      <c r="H30" s="30">
        <f>Table1345672[[#This Row],[University of Lethbridge]]</f>
        <v>11</v>
      </c>
    </row>
    <row r="31" spans="1:8" s="16" customFormat="1" ht="15" customHeight="1" x14ac:dyDescent="0.25">
      <c r="A31" s="18" t="s">
        <v>25</v>
      </c>
      <c r="B31" s="30">
        <f>Table1345672[[#This Row],[BCIT]]</f>
        <v>0</v>
      </c>
      <c r="C31" s="30">
        <f>Table1345672[[#This Row],[Bow Valley College]]</f>
        <v>5.5</v>
      </c>
      <c r="D31" s="30">
        <f>Table1345672[[#This Row],[MacEwan University]]</f>
        <v>19.5</v>
      </c>
      <c r="E31" s="30">
        <f>Table1345672[[#This Row],[Mount Royal University]]</f>
        <v>9</v>
      </c>
      <c r="F31" s="30">
        <f>Table1345672[[#This Row],[NAIT]]</f>
        <v>7.4</v>
      </c>
      <c r="G31" s="30">
        <f>Table1345672[[#This Row],[SAIT Polytechnic]]</f>
        <v>14.9</v>
      </c>
      <c r="H31" s="30">
        <f>Table1345672[[#This Row],[University of Lethbridge]]</f>
        <v>13.6</v>
      </c>
    </row>
    <row r="32" spans="1:8" s="16" customFormat="1" ht="15" customHeight="1" x14ac:dyDescent="0.25">
      <c r="A32" s="18" t="s">
        <v>26</v>
      </c>
      <c r="B32" s="30">
        <f>Table1345672[[#This Row],[BCIT]]</f>
        <v>21.61</v>
      </c>
      <c r="C32" s="30">
        <f>Table1345672[[#This Row],[Bow Valley College]]</f>
        <v>6.5</v>
      </c>
      <c r="D32" s="30">
        <f>Table1345672[[#This Row],[MacEwan University]]</f>
        <v>20.100000000000001</v>
      </c>
      <c r="E32" s="30">
        <f>Table1345672[[#This Row],[Mount Royal University]]</f>
        <v>28.5</v>
      </c>
      <c r="F32" s="30">
        <f>Table1345672[[#This Row],[NAIT]]</f>
        <v>8.1</v>
      </c>
      <c r="G32" s="30">
        <f>Table1345672[[#This Row],[SAIT Polytechnic]]</f>
        <v>1.7</v>
      </c>
      <c r="H32" s="30">
        <f>Table1345672[[#This Row],[University of Lethbridge]]</f>
        <v>21.7</v>
      </c>
    </row>
    <row r="33" spans="1:8" s="16" customFormat="1" ht="15" customHeight="1" x14ac:dyDescent="0.25">
      <c r="A33" s="18" t="s">
        <v>27</v>
      </c>
      <c r="B33" s="30">
        <f>Table1345672[[#This Row],[BCIT]]</f>
        <v>31.61</v>
      </c>
      <c r="C33" s="30">
        <f>Table1345672[[#This Row],[Bow Valley College]]</f>
        <v>13</v>
      </c>
      <c r="D33" s="30">
        <f>Table1345672[[#This Row],[MacEwan University]]</f>
        <v>58.800000000000004</v>
      </c>
      <c r="E33" s="30">
        <f>Table1345672[[#This Row],[Mount Royal University]]</f>
        <v>54.5</v>
      </c>
      <c r="F33" s="30">
        <f>Table1345672[[#This Row],[NAIT]]</f>
        <v>25.5</v>
      </c>
      <c r="G33" s="30">
        <f>Table1345672[[#This Row],[SAIT Polytechnic]]</f>
        <v>22.599999999999998</v>
      </c>
      <c r="H33" s="30">
        <f>Table1345672[[#This Row],[University of Lethbridge]]</f>
        <v>46.3</v>
      </c>
    </row>
    <row r="34" spans="1:8" s="16" customFormat="1" ht="15" customHeight="1" x14ac:dyDescent="0.25">
      <c r="A34" s="17" t="s">
        <v>28</v>
      </c>
      <c r="B34" s="7"/>
      <c r="C34" s="7"/>
      <c r="D34" s="7"/>
      <c r="E34" s="7"/>
      <c r="F34" s="7"/>
      <c r="G34" s="7"/>
      <c r="H34" s="7"/>
    </row>
    <row r="35" spans="1:8" s="16" customFormat="1" ht="15" customHeight="1" x14ac:dyDescent="0.25">
      <c r="A35" s="15" t="s">
        <v>29</v>
      </c>
      <c r="B35" s="7"/>
      <c r="C35" s="7"/>
      <c r="D35" s="7"/>
      <c r="E35" s="7"/>
      <c r="F35" s="7"/>
      <c r="G35" s="7"/>
      <c r="H35" s="7"/>
    </row>
    <row r="36" spans="1:8" s="16" customFormat="1" ht="15" customHeight="1" x14ac:dyDescent="0.25">
      <c r="A36" s="18" t="s">
        <v>30</v>
      </c>
      <c r="B36" s="8">
        <f>Table1345672[[#This Row],[BCIT]]</f>
        <v>2553192</v>
      </c>
      <c r="C36" s="8">
        <f>Table1345672[[#This Row],[Bow Valley College]]</f>
        <v>742591</v>
      </c>
      <c r="D36" s="8">
        <f>Table1345672[[#This Row],[MacEwan University]]</f>
        <v>4817818</v>
      </c>
      <c r="E36" s="8">
        <f>Table1345672[[#This Row],[Mount Royal University]]</f>
        <v>4552359</v>
      </c>
      <c r="F36" s="8">
        <f>Table1345672[[#This Row],[NAIT]]</f>
        <v>1878766</v>
      </c>
      <c r="G36" s="8">
        <f>Table1345672[[#This Row],[SAIT Polytechnic]]</f>
        <v>1654574</v>
      </c>
      <c r="H36" s="8">
        <f>Table1345672[[#This Row],[University of Lethbridge]]</f>
        <v>4011813</v>
      </c>
    </row>
    <row r="37" spans="1:8" s="16" customFormat="1" ht="15" customHeight="1" x14ac:dyDescent="0.25">
      <c r="A37" s="18" t="s">
        <v>31</v>
      </c>
      <c r="B37" s="8">
        <f>Table1345672[[#This Row],[BCIT]]</f>
        <v>830753</v>
      </c>
      <c r="C37" s="8">
        <f>Table1345672[[#This Row],[Bow Valley College]]</f>
        <v>193000</v>
      </c>
      <c r="D37" s="8">
        <f>Table1345672[[#This Row],[MacEwan University]]</f>
        <v>2534022</v>
      </c>
      <c r="E37" s="8">
        <f>Table1345672[[#This Row],[Mount Royal University]]</f>
        <v>1201619</v>
      </c>
      <c r="F37" s="8">
        <f>Table1345672[[#This Row],[NAIT]]</f>
        <v>794936</v>
      </c>
      <c r="G37" s="8">
        <f>Table1345672[[#This Row],[SAIT Polytechnic]]</f>
        <v>648150</v>
      </c>
      <c r="H37" s="8">
        <f>Table1345672[[#This Row],[University of Lethbridge]]</f>
        <v>2890748</v>
      </c>
    </row>
    <row r="38" spans="1:8" s="16" customFormat="1" ht="15" customHeight="1" x14ac:dyDescent="0.25">
      <c r="A38" s="18" t="s">
        <v>32</v>
      </c>
      <c r="B38" s="8">
        <f>Table1345672[[#This Row],[BCIT]]</f>
        <v>919572</v>
      </c>
      <c r="C38" s="8">
        <f>Table1345672[[#This Row],[Bow Valley College]]</f>
        <v>33090</v>
      </c>
      <c r="D38" s="8">
        <f>Table1345672[[#This Row],[MacEwan University]]</f>
        <v>524605</v>
      </c>
      <c r="E38" s="8">
        <f>Table1345672[[#This Row],[Mount Royal University]]</f>
        <v>166488</v>
      </c>
      <c r="F38" s="8">
        <f>Table1345672[[#This Row],[NAIT]]</f>
        <v>151882</v>
      </c>
      <c r="G38" s="8">
        <f>Table1345672[[#This Row],[SAIT Polytechnic]]</f>
        <v>104085</v>
      </c>
      <c r="H38" s="8">
        <f>Table1345672[[#This Row],[University of Lethbridge]]</f>
        <v>352225</v>
      </c>
    </row>
    <row r="39" spans="1:8" s="16" customFormat="1" ht="15" customHeight="1" x14ac:dyDescent="0.25">
      <c r="A39" s="18" t="s">
        <v>33</v>
      </c>
      <c r="B39" s="8">
        <f>Table1345672[[#This Row],[BCIT]]</f>
        <v>4303517</v>
      </c>
      <c r="C39" s="8">
        <f>Table1345672[[#This Row],[Bow Valley College]]</f>
        <v>968681</v>
      </c>
      <c r="D39" s="8">
        <f>Table1345672[[#This Row],[MacEwan University]]</f>
        <v>7876445</v>
      </c>
      <c r="E39" s="8">
        <f>Table1345672[[#This Row],[Mount Royal University]]</f>
        <v>5920466</v>
      </c>
      <c r="F39" s="8">
        <f>Table1345672[[#This Row],[NAIT]]</f>
        <v>2825584</v>
      </c>
      <c r="G39" s="8">
        <f>Table1345672[[#This Row],[SAIT Polytechnic]]</f>
        <v>2406809</v>
      </c>
      <c r="H39" s="8">
        <f>Table1345672[[#This Row],[University of Lethbridge]]</f>
        <v>7254786</v>
      </c>
    </row>
    <row r="40" spans="1:8" s="16" customFormat="1" ht="15" customHeight="1" x14ac:dyDescent="0.25">
      <c r="A40" s="15" t="s">
        <v>34</v>
      </c>
      <c r="B40" s="8" t="str">
        <f>Table1345672[[#This Row],[BCIT]]</f>
        <v>N/A</v>
      </c>
      <c r="C40" s="8" t="str">
        <f>Table1345672[[#This Row],[Bow Valley College]]</f>
        <v>N/A</v>
      </c>
      <c r="D40" s="8" t="str">
        <f>Table1345672[[#This Row],[MacEwan University]]</f>
        <v>N/A</v>
      </c>
      <c r="E40" s="8">
        <f>Table1345672[[#This Row],[Mount Royal University]]</f>
        <v>27000</v>
      </c>
      <c r="F40" s="8" t="str">
        <f>Table1345672[[#This Row],[NAIT]]</f>
        <v>N/A</v>
      </c>
      <c r="G40" s="8">
        <f>Table1345672[[#This Row],[SAIT Polytechnic]]</f>
        <v>15000</v>
      </c>
      <c r="H40" s="8" t="str">
        <f>Table1345672[[#This Row],[University of Lethbridge]]</f>
        <v>N/A</v>
      </c>
    </row>
    <row r="41" spans="1:8" s="16" customFormat="1" ht="15" customHeight="1" x14ac:dyDescent="0.25">
      <c r="A41" s="15" t="s">
        <v>35</v>
      </c>
      <c r="B41" s="9">
        <f>Table1345672[[#This Row],[BCIT]]</f>
        <v>279840463</v>
      </c>
      <c r="C41" s="9">
        <f>Table1345672[[#This Row],[Bow Valley College]]</f>
        <v>90489000</v>
      </c>
      <c r="D41" s="9">
        <f>Table1345672[[#This Row],[MacEwan University]]</f>
        <v>228000000</v>
      </c>
      <c r="E41" s="9">
        <f>Table1345672[[#This Row],[Mount Royal University]]</f>
        <v>211311000</v>
      </c>
      <c r="F41" s="9">
        <f>Table1345672[[#This Row],[NAIT]]</f>
        <v>317000000</v>
      </c>
      <c r="G41" s="9">
        <f>Table1345672[[#This Row],[SAIT Polytechnic]]</f>
        <v>313320000</v>
      </c>
      <c r="H41" s="9" t="str">
        <f>Table1345672[[#This Row],[University of Lethbridge]]</f>
        <v>N/A</v>
      </c>
    </row>
    <row r="42" spans="1:8" s="16" customFormat="1" ht="15" customHeight="1" x14ac:dyDescent="0.25">
      <c r="A42" s="17" t="s">
        <v>79</v>
      </c>
      <c r="B42" s="7"/>
      <c r="C42" s="7"/>
      <c r="D42" s="7"/>
      <c r="E42" s="7"/>
      <c r="F42" s="7"/>
      <c r="G42" s="7"/>
      <c r="H42" s="7"/>
    </row>
    <row r="43" spans="1:8" s="16" customFormat="1" ht="15" customHeight="1" x14ac:dyDescent="0.25">
      <c r="A43" s="15" t="s">
        <v>36</v>
      </c>
      <c r="B43" s="10">
        <f>Table1345672[[#This Row],[BCIT]]</f>
        <v>48845</v>
      </c>
      <c r="C43" s="10">
        <f>Table1345672[[#This Row],[Bow Valley College]]</f>
        <v>4308</v>
      </c>
      <c r="D43" s="10">
        <f>Table1345672[[#This Row],[MacEwan University]]</f>
        <v>152636</v>
      </c>
      <c r="E43" s="10">
        <f>Table1345672[[#This Row],[Mount Royal University]]</f>
        <v>63399</v>
      </c>
      <c r="F43" s="10">
        <f>Table1345672[[#This Row],[NAIT]]</f>
        <v>17445</v>
      </c>
      <c r="G43" s="10">
        <f>Table1345672[[#This Row],[SAIT Polytechnic]]</f>
        <v>23331</v>
      </c>
      <c r="H43" s="10">
        <f>Table1345672[[#This Row],[University of Lethbridge]]</f>
        <v>64315</v>
      </c>
    </row>
    <row r="44" spans="1:8" s="16" customFormat="1" ht="15" customHeight="1" x14ac:dyDescent="0.25">
      <c r="A44" s="15" t="s">
        <v>37</v>
      </c>
      <c r="B44" s="10"/>
      <c r="C44" s="10"/>
      <c r="D44" s="10"/>
      <c r="E44" s="10"/>
      <c r="F44" s="10"/>
      <c r="G44" s="10"/>
      <c r="H44" s="10"/>
    </row>
    <row r="45" spans="1:8" s="16" customFormat="1" ht="15" customHeight="1" x14ac:dyDescent="0.25">
      <c r="A45" s="18" t="s">
        <v>38</v>
      </c>
      <c r="B45" s="10">
        <f>Table1345672[[#This Row],[BCIT]]</f>
        <v>835</v>
      </c>
      <c r="C45" s="10">
        <f>Table1345672[[#This Row],[Bow Valley College]]</f>
        <v>100</v>
      </c>
      <c r="D45" s="10">
        <f>Table1345672[[#This Row],[MacEwan University]]</f>
        <v>3143</v>
      </c>
      <c r="E45" s="10">
        <f>Table1345672[[#This Row],[Mount Royal University]]</f>
        <v>2197</v>
      </c>
      <c r="F45" s="10">
        <f>Table1345672[[#This Row],[NAIT]]</f>
        <v>539</v>
      </c>
      <c r="G45" s="10">
        <f>Table1345672[[#This Row],[SAIT Polytechnic]]</f>
        <v>236</v>
      </c>
      <c r="H45" s="10">
        <f>Table1345672[[#This Row],[University of Lethbridge]]</f>
        <v>3822</v>
      </c>
    </row>
    <row r="46" spans="1:8" s="16" customFormat="1" ht="15" customHeight="1" x14ac:dyDescent="0.25">
      <c r="A46" s="18" t="s">
        <v>39</v>
      </c>
      <c r="B46" s="10">
        <f>Table1345672[[#This Row],[BCIT]]</f>
        <v>827</v>
      </c>
      <c r="C46" s="10">
        <f>Table1345672[[#This Row],[Bow Valley College]]</f>
        <v>51</v>
      </c>
      <c r="D46" s="10">
        <f>Table1345672[[#This Row],[MacEwan University]]</f>
        <v>2537</v>
      </c>
      <c r="E46" s="10">
        <f>Table1345672[[#This Row],[Mount Royal University]]</f>
        <v>1080</v>
      </c>
      <c r="F46" s="10">
        <f>Table1345672[[#This Row],[NAIT]]</f>
        <v>666</v>
      </c>
      <c r="G46" s="10">
        <f>Table1345672[[#This Row],[SAIT Polytechnic]]</f>
        <v>161</v>
      </c>
      <c r="H46" s="10">
        <f>Table1345672[[#This Row],[University of Lethbridge]]</f>
        <v>982</v>
      </c>
    </row>
    <row r="47" spans="1:8" s="16" customFormat="1" ht="15" customHeight="1" x14ac:dyDescent="0.25">
      <c r="A47" s="15" t="s">
        <v>40</v>
      </c>
      <c r="B47" s="10"/>
      <c r="C47" s="10"/>
      <c r="D47" s="10"/>
      <c r="E47" s="10"/>
      <c r="F47" s="10"/>
      <c r="G47" s="10"/>
      <c r="H47" s="10"/>
    </row>
    <row r="48" spans="1:8" s="16" customFormat="1" ht="15" customHeight="1" x14ac:dyDescent="0.25">
      <c r="A48" s="18" t="s">
        <v>41</v>
      </c>
      <c r="B48" s="10">
        <f>Table1345672[[#This Row],[BCIT]]</f>
        <v>216</v>
      </c>
      <c r="C48" s="10">
        <f>Table1345672[[#This Row],[Bow Valley College]]</f>
        <v>58</v>
      </c>
      <c r="D48" s="10">
        <f>Table1345672[[#This Row],[MacEwan University]]</f>
        <v>631</v>
      </c>
      <c r="E48" s="10">
        <f>Table1345672[[#This Row],[Mount Royal University]]</f>
        <v>668</v>
      </c>
      <c r="F48" s="10">
        <f>Table1345672[[#This Row],[NAIT]]</f>
        <v>372</v>
      </c>
      <c r="G48" s="10">
        <f>Table1345672[[#This Row],[SAIT Polytechnic]]</f>
        <v>215</v>
      </c>
      <c r="H48" s="10">
        <f>Table1345672[[#This Row],[University of Lethbridge]]</f>
        <v>109</v>
      </c>
    </row>
    <row r="49" spans="1:8" s="16" customFormat="1" ht="15" customHeight="1" x14ac:dyDescent="0.25">
      <c r="A49" s="18" t="s">
        <v>42</v>
      </c>
      <c r="B49" s="10">
        <f>Table1345672[[#This Row],[BCIT]]</f>
        <v>4231</v>
      </c>
      <c r="C49" s="10">
        <f>Table1345672[[#This Row],[Bow Valley College]]</f>
        <v>1540</v>
      </c>
      <c r="D49" s="10">
        <f>Table1345672[[#This Row],[MacEwan University]]</f>
        <v>13346</v>
      </c>
      <c r="E49" s="10">
        <f>Table1345672[[#This Row],[Mount Royal University]]</f>
        <v>16663</v>
      </c>
      <c r="F49" s="10">
        <f>Table1345672[[#This Row],[NAIT]]</f>
        <v>6221</v>
      </c>
      <c r="G49" s="10">
        <f>Table1345672[[#This Row],[SAIT Polytechnic]]</f>
        <v>4740</v>
      </c>
      <c r="H49" s="10">
        <f>Table1345672[[#This Row],[University of Lethbridge]]</f>
        <v>2262</v>
      </c>
    </row>
    <row r="50" spans="1:8" s="16" customFormat="1" ht="15" customHeight="1" x14ac:dyDescent="0.25">
      <c r="A50" s="15" t="s">
        <v>43</v>
      </c>
      <c r="B50" s="10">
        <f>Table1345672[[#This Row],[BCIT]]</f>
        <v>10437</v>
      </c>
      <c r="C50" s="10">
        <f>Table1345672[[#This Row],[Bow Valley College]]</f>
        <v>34340</v>
      </c>
      <c r="D50" s="10">
        <f>Table1345672[[#This Row],[MacEwan University]]</f>
        <v>39376</v>
      </c>
      <c r="E50" s="10">
        <f>Table1345672[[#This Row],[Mount Royal University]]</f>
        <v>22754</v>
      </c>
      <c r="F50" s="10">
        <f>Table1345672[[#This Row],[NAIT]]</f>
        <v>13873</v>
      </c>
      <c r="G50" s="10">
        <f>Table1345672[[#This Row],[SAIT Polytechnic]]</f>
        <v>25712</v>
      </c>
      <c r="H50" s="10">
        <f>Table1345672[[#This Row],[University of Lethbridge]]</f>
        <v>9359</v>
      </c>
    </row>
    <row r="51" spans="1:8" s="16" customFormat="1" ht="15" customHeight="1" x14ac:dyDescent="0.25">
      <c r="A51" s="15" t="s">
        <v>44</v>
      </c>
      <c r="B51" s="10"/>
      <c r="C51" s="10"/>
      <c r="D51" s="10"/>
      <c r="E51" s="10"/>
      <c r="F51" s="10"/>
      <c r="G51" s="10"/>
      <c r="H51" s="10"/>
    </row>
    <row r="52" spans="1:8" s="16" customFormat="1" ht="15" customHeight="1" x14ac:dyDescent="0.25">
      <c r="A52" s="18" t="s">
        <v>45</v>
      </c>
      <c r="B52" s="10">
        <f>Table1345672[[#This Row],[BCIT]]</f>
        <v>2545</v>
      </c>
      <c r="C52" s="10">
        <f>Table1345672[[#This Row],[Bow Valley College]]</f>
        <v>1172</v>
      </c>
      <c r="D52" s="10" t="str">
        <f>Table1345672[[#This Row],[MacEwan University]]</f>
        <v>N/A</v>
      </c>
      <c r="E52" s="10">
        <f>Table1345672[[#This Row],[Mount Royal University]]</f>
        <v>7275</v>
      </c>
      <c r="F52" s="10">
        <f>Table1345672[[#This Row],[NAIT]]</f>
        <v>8653</v>
      </c>
      <c r="G52" s="10">
        <f>Table1345672[[#This Row],[SAIT Polytechnic]]</f>
        <v>2792</v>
      </c>
      <c r="H52" s="10">
        <f>Table1345672[[#This Row],[University of Lethbridge]]</f>
        <v>9719</v>
      </c>
    </row>
    <row r="53" spans="1:8" s="16" customFormat="1" ht="15" customHeight="1" x14ac:dyDescent="0.25">
      <c r="A53" s="18" t="s">
        <v>46</v>
      </c>
      <c r="B53" s="10">
        <f>Table1345672[[#This Row],[BCIT]]</f>
        <v>4684</v>
      </c>
      <c r="C53" s="10" t="str">
        <f>Table1345672[[#This Row],[Bow Valley College]]</f>
        <v>N/A</v>
      </c>
      <c r="D53" s="10" t="str">
        <f>Table1345672[[#This Row],[MacEwan University]]</f>
        <v>N/A</v>
      </c>
      <c r="E53" s="10">
        <f>Table1345672[[#This Row],[Mount Royal University]]</f>
        <v>11898</v>
      </c>
      <c r="F53" s="10">
        <f>Table1345672[[#This Row],[NAIT]]</f>
        <v>6627</v>
      </c>
      <c r="G53" s="10">
        <f>Table1345672[[#This Row],[SAIT Polytechnic]]</f>
        <v>2742</v>
      </c>
      <c r="H53" s="10">
        <f>Table1345672[[#This Row],[University of Lethbridge]]</f>
        <v>2397</v>
      </c>
    </row>
    <row r="54" spans="1:8" s="16" customFormat="1" ht="15" customHeight="1" x14ac:dyDescent="0.25">
      <c r="A54" s="15" t="s">
        <v>64</v>
      </c>
      <c r="B54" s="10">
        <f>Table1345672[[#This Row],[BCIT]]</f>
        <v>761417</v>
      </c>
      <c r="C54" s="10" t="str">
        <f>Table1345672[[#This Row],[Bow Valley College]]</f>
        <v>N/A</v>
      </c>
      <c r="D54" s="10" t="str">
        <f>Table1345672[[#This Row],[MacEwan University]]</f>
        <v>N/A</v>
      </c>
      <c r="E54" s="10">
        <f>Table1345672[[#This Row],[Mount Royal University]]</f>
        <v>627895</v>
      </c>
      <c r="F54" s="10" t="str">
        <f>Table1345672[[#This Row],[NAIT]]</f>
        <v>N/A</v>
      </c>
      <c r="G54" s="10">
        <f>Table1345672[[#This Row],[SAIT Polytechnic]]</f>
        <v>400105</v>
      </c>
      <c r="H54" s="10">
        <f>Table1345672[[#This Row],[University of Lethbridge]]</f>
        <v>382178</v>
      </c>
    </row>
    <row r="55" spans="1:8" s="16" customFormat="1" ht="15" customHeight="1" x14ac:dyDescent="0.25">
      <c r="A55" s="15" t="s">
        <v>47</v>
      </c>
      <c r="B55" s="10"/>
      <c r="C55" s="10"/>
      <c r="D55" s="10"/>
      <c r="E55" s="10"/>
      <c r="F55" s="10"/>
      <c r="G55" s="10"/>
      <c r="H55" s="10"/>
    </row>
    <row r="56" spans="1:8" s="16" customFormat="1" ht="15" customHeight="1" x14ac:dyDescent="0.25">
      <c r="A56" s="18" t="s">
        <v>48</v>
      </c>
      <c r="B56" s="10" t="str">
        <f>Table1345672[[#This Row],[BCIT]]</f>
        <v>N/A</v>
      </c>
      <c r="C56" s="10">
        <f>Table1345672[[#This Row],[Bow Valley College]]</f>
        <v>5685542</v>
      </c>
      <c r="D56" s="10" t="str">
        <f>Table1345672[[#This Row],[MacEwan University]]</f>
        <v>N/A</v>
      </c>
      <c r="E56" s="10" t="str">
        <f>Table1345672[[#This Row],[Mount Royal University]]</f>
        <v>N/A</v>
      </c>
      <c r="F56" s="10">
        <f>Table1345672[[#This Row],[NAIT]]</f>
        <v>756987</v>
      </c>
      <c r="G56" s="10">
        <f>Table1345672[[#This Row],[SAIT Polytechnic]]</f>
        <v>234923</v>
      </c>
      <c r="H56" s="10">
        <f>Table1345672[[#This Row],[University of Lethbridge]]</f>
        <v>22574258</v>
      </c>
    </row>
    <row r="57" spans="1:8" s="16" customFormat="1" ht="15" customHeight="1" x14ac:dyDescent="0.25">
      <c r="A57" s="18" t="s">
        <v>65</v>
      </c>
      <c r="B57" s="10" t="str">
        <f>Table1345672[[#This Row],[BCIT]]</f>
        <v>N/A</v>
      </c>
      <c r="C57" s="10">
        <f>Table1345672[[#This Row],[Bow Valley College]]</f>
        <v>182057</v>
      </c>
      <c r="D57" s="10" t="str">
        <f>Table1345672[[#This Row],[MacEwan University]]</f>
        <v>N/A</v>
      </c>
      <c r="E57" s="10" t="str">
        <f>Table1345672[[#This Row],[Mount Royal University]]</f>
        <v>N/A</v>
      </c>
      <c r="F57" s="10">
        <f>Table1345672[[#This Row],[NAIT]]</f>
        <v>441915</v>
      </c>
      <c r="G57" s="10">
        <f>Table1345672[[#This Row],[SAIT Polytechnic]]</f>
        <v>68699</v>
      </c>
      <c r="H57" s="10">
        <f>Table1345672[[#This Row],[University of Lethbridge]]</f>
        <v>5240554</v>
      </c>
    </row>
    <row r="58" spans="1:8" s="16" customFormat="1" ht="15" customHeight="1" x14ac:dyDescent="0.25">
      <c r="A58" s="15" t="s">
        <v>49</v>
      </c>
      <c r="B58" s="10" t="str">
        <f>Table1345672[[#This Row],[BCIT]]</f>
        <v>N/A</v>
      </c>
      <c r="C58" s="10">
        <f>Table1345672[[#This Row],[Bow Valley College]]</f>
        <v>18112</v>
      </c>
      <c r="D58" s="10" t="str">
        <f>Table1345672[[#This Row],[MacEwan University]]</f>
        <v>N/A</v>
      </c>
      <c r="E58" s="10" t="str">
        <f>Table1345672[[#This Row],[Mount Royal University]]</f>
        <v>N/A</v>
      </c>
      <c r="F58" s="10">
        <f>Table1345672[[#This Row],[NAIT]]</f>
        <v>171136</v>
      </c>
      <c r="G58" s="10">
        <f>Table1345672[[#This Row],[SAIT Polytechnic]]</f>
        <v>38243</v>
      </c>
      <c r="H58" s="10">
        <f>Table1345672[[#This Row],[University of Lethbridge]]</f>
        <v>146954</v>
      </c>
    </row>
    <row r="59" spans="1:8" s="16" customFormat="1" ht="15" customHeight="1" x14ac:dyDescent="0.25">
      <c r="A59" s="17" t="s">
        <v>66</v>
      </c>
      <c r="B59" s="7"/>
      <c r="C59" s="7"/>
      <c r="D59" s="7"/>
      <c r="E59" s="7"/>
      <c r="F59" s="7"/>
      <c r="G59" s="7"/>
      <c r="H59" s="7"/>
    </row>
    <row r="60" spans="1:8" s="16" customFormat="1" ht="15" customHeight="1" x14ac:dyDescent="0.25">
      <c r="A60" s="15" t="s">
        <v>67</v>
      </c>
      <c r="B60" s="9">
        <f>Table1345672[[#This Row],[BCIT]]</f>
        <v>40.07104958518233</v>
      </c>
      <c r="C60" s="9">
        <f>Table1345672[[#This Row],[Bow Valley College]]</f>
        <v>37.665886026541763</v>
      </c>
      <c r="D60" s="9">
        <f>Table1345672[[#This Row],[MacEwan University]]</f>
        <v>211.91018564977421</v>
      </c>
      <c r="E60" s="9">
        <f>Table1345672[[#This Row],[Mount Royal University]]</f>
        <v>127.31712227166773</v>
      </c>
      <c r="F60" s="9">
        <f>Table1345672[[#This Row],[NAIT]]</f>
        <v>63.701899190640276</v>
      </c>
      <c r="G60" s="9">
        <f>Table1345672[[#This Row],[SAIT Polytechnic]]</f>
        <v>43.21</v>
      </c>
      <c r="H60" s="9">
        <f>Table1345672[[#This Row],[University of Lethbridge]]</f>
        <v>424.77892231055205</v>
      </c>
    </row>
    <row r="61" spans="1:8" s="16" customFormat="1" ht="15" customHeight="1" x14ac:dyDescent="0.25">
      <c r="A61" s="15" t="s">
        <v>50</v>
      </c>
      <c r="B61" s="9">
        <f>Table1345672[[#This Row],[BCIT]]</f>
        <v>766.37730627306269</v>
      </c>
      <c r="C61" s="9">
        <f>Table1345672[[#This Row],[Bow Valley College]]</f>
        <v>722.84644194756549</v>
      </c>
      <c r="D61" s="9">
        <f>Table1345672[[#This Row],[MacEwan University]]</f>
        <v>3978.0565149136578</v>
      </c>
      <c r="E61" s="9">
        <f>Table1345672[[#This Row],[Mount Royal University]]</f>
        <v>1744.814718011268</v>
      </c>
      <c r="F61" s="9">
        <f>Table1345672[[#This Row],[NAIT]]</f>
        <v>666.33361274098911</v>
      </c>
      <c r="G61" s="9">
        <f>Table1345672[[#This Row],[SAIT Polytechnic]]</f>
        <v>762.52941176470586</v>
      </c>
      <c r="H61" s="9">
        <f>Table1345672[[#This Row],[University of Lethbridge]]</f>
        <v>6022.3916666666664</v>
      </c>
    </row>
    <row r="62" spans="1:8" s="16" customFormat="1" ht="15" customHeight="1" x14ac:dyDescent="0.25">
      <c r="A62" s="15" t="s">
        <v>51</v>
      </c>
      <c r="B62" s="9">
        <f>Table1345672[[#This Row],[BCIT]]</f>
        <v>207.57847771560873</v>
      </c>
      <c r="C62" s="9">
        <f>Table1345672[[#This Row],[Bow Valley College]]</f>
        <v>189.04781420765028</v>
      </c>
      <c r="D62" s="9">
        <f>Table1345672[[#This Row],[MacEwan University]]</f>
        <v>658.67578190332836</v>
      </c>
      <c r="E62" s="9">
        <f>Table1345672[[#This Row],[Mount Royal University]]</f>
        <v>627.30091121000214</v>
      </c>
      <c r="F62" s="9">
        <f>Table1345672[[#This Row],[NAIT]]</f>
        <v>226.42711755749659</v>
      </c>
      <c r="G62" s="9">
        <f>Table1345672[[#This Row],[SAIT Polytechnic]]</f>
        <v>160.45393333333334</v>
      </c>
      <c r="H62" s="9">
        <f>Table1345672[[#This Row],[University of Lethbridge]]</f>
        <v>1066.0494026714473</v>
      </c>
    </row>
    <row r="63" spans="1:8" s="16" customFormat="1" ht="15" customHeight="1" x14ac:dyDescent="0.25">
      <c r="A63" s="15" t="s">
        <v>52</v>
      </c>
      <c r="B63" s="11">
        <f>Table1345672[[#This Row],[BCIT]]</f>
        <v>0.19304048293523646</v>
      </c>
      <c r="C63" s="11">
        <f>Table1345672[[#This Row],[Bow Valley College]]</f>
        <v>0.1992399974811109</v>
      </c>
      <c r="D63" s="11">
        <f>Table1345672[[#This Row],[MacEwan University]]</f>
        <v>0.32172153807967935</v>
      </c>
      <c r="E63" s="11">
        <f>Table1345672[[#This Row],[Mount Royal University]]</f>
        <v>0.20296020617296004</v>
      </c>
      <c r="F63" s="11">
        <f>Table1345672[[#This Row],[NAIT]]</f>
        <v>0.2813351151478774</v>
      </c>
      <c r="G63" s="11">
        <f>Table1345672[[#This Row],[SAIT Polytechnic]]</f>
        <v>0.26929847777700683</v>
      </c>
      <c r="H63" s="11">
        <f>Table1345672[[#This Row],[University of Lethbridge]]</f>
        <v>0.39846082296569463</v>
      </c>
    </row>
    <row r="64" spans="1:8" s="16" customFormat="1" ht="27" customHeight="1" x14ac:dyDescent="0.25">
      <c r="A64" s="15" t="s">
        <v>53</v>
      </c>
      <c r="B64" s="11">
        <f>Table1345672[[#This Row],[BCIT]]</f>
        <v>1.5378465836800734E-2</v>
      </c>
      <c r="C64" s="11">
        <f>Table1345672[[#This Row],[Bow Valley College]]</f>
        <v>1.0704958613754157E-2</v>
      </c>
      <c r="D64" s="11">
        <f>Table1345672[[#This Row],[MacEwan University]]</f>
        <v>3.4545811403508771E-2</v>
      </c>
      <c r="E64" s="11">
        <f>Table1345672[[#This Row],[Mount Royal University]]</f>
        <v>2.8017784213789153E-2</v>
      </c>
      <c r="F64" s="11">
        <f>Table1345672[[#This Row],[NAIT]]</f>
        <v>8.913514195583597E-3</v>
      </c>
      <c r="G64" s="11">
        <f>Table1345672[[#This Row],[SAIT Polytechnic]]</f>
        <v>7.6816321971147706E-3</v>
      </c>
      <c r="H64" s="11" t="str">
        <f>Table1345672[[#This Row],[University of Lethbridge]]</f>
        <v>No Budget Data Available</v>
      </c>
    </row>
    <row r="65" spans="1:8" s="16" customFormat="1" ht="15" customHeight="1" x14ac:dyDescent="0.25">
      <c r="A65" s="15" t="s">
        <v>54</v>
      </c>
      <c r="B65" s="6">
        <f>Table1345672[[#This Row],[BCIT]]</f>
        <v>8.0820953115956016</v>
      </c>
      <c r="C65" s="6">
        <f>Table1345672[[#This Row],[Bow Valley College]]</f>
        <v>2.1247072599531616</v>
      </c>
      <c r="D65" s="6">
        <f>Table1345672[[#This Row],[MacEwan University]]</f>
        <v>25.567486201705972</v>
      </c>
      <c r="E65" s="6">
        <f>Table1345672[[#This Row],[Mount Royal University]]</f>
        <v>20.745390972663699</v>
      </c>
      <c r="F65" s="6">
        <f>Table1345672[[#This Row],[NAIT]]</f>
        <v>7.2787883644522795</v>
      </c>
      <c r="G65" s="6">
        <f>Table1345672[[#This Row],[SAIT Polytechnic]]</f>
        <v>6.3471333333333337</v>
      </c>
      <c r="H65" s="6">
        <f>Table1345672[[#This Row],[University of Lethbridge]]</f>
        <v>93.672137892524944</v>
      </c>
    </row>
    <row r="66" spans="1:8" s="16" customFormat="1" ht="15" customHeight="1" x14ac:dyDescent="0.25">
      <c r="A66" s="15" t="s">
        <v>55</v>
      </c>
      <c r="B66" s="6">
        <f>Table1345672[[#This Row],[BCIT]]</f>
        <v>1.6483696700752459</v>
      </c>
      <c r="C66" s="6">
        <f>Table1345672[[#This Row],[Bow Valley College]]</f>
        <v>26.93208430913349</v>
      </c>
      <c r="D66" s="6">
        <f>Table1345672[[#This Row],[MacEwan University]]</f>
        <v>32.252885097842452</v>
      </c>
      <c r="E66" s="6">
        <f>Table1345672[[#This Row],[Mount Royal University]]</f>
        <v>4.1642085187539729E-2</v>
      </c>
      <c r="F66" s="6">
        <f>Table1345672[[#This Row],[NAIT]]</f>
        <v>4.8064748777946953</v>
      </c>
      <c r="G66" s="6">
        <f>Table1345672[[#This Row],[SAIT Polytechnic]]</f>
        <v>10.087133333333334</v>
      </c>
      <c r="H66" s="6">
        <f>Table1345672[[#This Row],[University of Lethbridge]]</f>
        <v>11.560842284689874</v>
      </c>
    </row>
    <row r="67" spans="1:8" s="16" customFormat="1" ht="15" customHeight="1" x14ac:dyDescent="0.25">
      <c r="A67" s="15" t="s">
        <v>107</v>
      </c>
      <c r="B67" s="6">
        <f>Table1345672[[#This Row],[BCIT]]</f>
        <v>148.08571428571429</v>
      </c>
      <c r="C67" s="6">
        <f>Table1345672[[#This Row],[Bow Valley College]]</f>
        <v>58.22727272727272</v>
      </c>
      <c r="D67" s="6">
        <f>Table1345672[[#This Row],[MacEwan University]]</f>
        <v>27.489655172413794</v>
      </c>
      <c r="E67" s="6">
        <f>Table1345672[[#This Row],[Mount Royal University]]</f>
        <v>63.770270270270274</v>
      </c>
      <c r="F67" s="6">
        <f>Table1345672[[#This Row],[NAIT]]</f>
        <v>143.43678160919541</v>
      </c>
      <c r="G67" s="6">
        <f>Table1345672[[#This Row],[SAIT Polytechnic]]</f>
        <v>93.16770186335404</v>
      </c>
      <c r="H67" s="6">
        <f>Table1345672[[#This Row],[University of Lethbridge]]</f>
        <v>28.237759336099586</v>
      </c>
    </row>
    <row r="68" spans="1:8" s="16" customFormat="1" ht="15" customHeight="1" x14ac:dyDescent="0.25">
      <c r="A68" s="15" t="s">
        <v>108</v>
      </c>
      <c r="B68" s="6">
        <f>Table1345672[[#This Row],[BCIT]]</f>
        <v>304.88235294117646</v>
      </c>
      <c r="C68" s="6">
        <f>Table1345672[[#This Row],[Bow Valley College]]</f>
        <v>1281</v>
      </c>
      <c r="D68" s="6">
        <f>Table1345672[[#This Row],[MacEwan University]]</f>
        <v>68.331428571428575</v>
      </c>
      <c r="E68" s="6">
        <f>Table1345672[[#This Row],[Mount Royal University]]</f>
        <v>102.58695652173914</v>
      </c>
      <c r="F68" s="6">
        <f>Table1345672[[#This Row],[NAIT]]</f>
        <v>265.51063829787233</v>
      </c>
      <c r="G68" s="6">
        <f>Table1345672[[#This Row],[SAIT Polytechnic]]</f>
        <v>750</v>
      </c>
      <c r="H68" s="6">
        <f>Table1345672[[#This Row],[University of Lethbridge]]</f>
        <v>295.88260869565221</v>
      </c>
    </row>
    <row r="69" spans="1:8" s="16" customFormat="1" ht="15" customHeight="1" x14ac:dyDescent="0.25">
      <c r="A69" s="15" t="s">
        <v>57</v>
      </c>
      <c r="B69" s="6">
        <f>Table1345672[[#This Row],[BCIT]]</f>
        <v>655.86839607719082</v>
      </c>
      <c r="C69" s="6">
        <f>Table1345672[[#This Row],[Bow Valley College]]</f>
        <v>394.15384615384613</v>
      </c>
      <c r="D69" s="6">
        <f>Table1345672[[#This Row],[MacEwan University]]</f>
        <v>203.36734693877548</v>
      </c>
      <c r="E69" s="6">
        <f>Table1345672[[#This Row],[Mount Royal University]]</f>
        <v>173.1743119266055</v>
      </c>
      <c r="F69" s="6">
        <f>Table1345672[[#This Row],[NAIT]]</f>
        <v>489.37254901960785</v>
      </c>
      <c r="G69" s="6">
        <f>Table1345672[[#This Row],[SAIT Polytechnic]]</f>
        <v>663.71681415929208</v>
      </c>
      <c r="H69" s="6">
        <f>Table1345672[[#This Row],[University of Lethbridge]]</f>
        <v>146.98272138228944</v>
      </c>
    </row>
    <row r="70" spans="1:8" s="16" customFormat="1" ht="15" customHeight="1" x14ac:dyDescent="0.25">
      <c r="A70" s="15" t="s">
        <v>58</v>
      </c>
      <c r="B70" s="6">
        <f>Table1345672[[#This Row],[BCIT]]</f>
        <v>36.726654447231333</v>
      </c>
      <c r="C70" s="6" t="str">
        <f>Table1345672[[#This Row],[Bow Valley College]]</f>
        <v>No Gate Data Available</v>
      </c>
      <c r="D70" s="6" t="str">
        <f>Table1345672[[#This Row],[MacEwan University]]</f>
        <v>No Gate Data Available</v>
      </c>
      <c r="E70" s="6">
        <f>Table1345672[[#This Row],[Mount Royal University]]</f>
        <v>66.528395846577666</v>
      </c>
      <c r="F70" s="6" t="str">
        <f>Table1345672[[#This Row],[NAIT]]</f>
        <v>No Gate Data Available</v>
      </c>
      <c r="G70" s="6">
        <f>Table1345672[[#This Row],[SAIT Polytechnic]]</f>
        <v>26.673666666666666</v>
      </c>
      <c r="H70" s="6">
        <f>Table1345672[[#This Row],[University of Lethbridge]]</f>
        <v>56.158876170043932</v>
      </c>
    </row>
    <row r="71" spans="1:8" s="16" customFormat="1" ht="15" customHeight="1" x14ac:dyDescent="0.25">
      <c r="A71" s="15" t="s">
        <v>59</v>
      </c>
      <c r="B71" s="6">
        <f>Table1345672[[#This Row],[BCIT]]</f>
        <v>2.3560196797221686</v>
      </c>
      <c r="C71" s="6">
        <f>Table1345672[[#This Row],[Bow Valley College]]</f>
        <v>0.84074941451990637</v>
      </c>
      <c r="D71" s="6">
        <f>Table1345672[[#This Row],[MacEwan University]]</f>
        <v>12.764341863187823</v>
      </c>
      <c r="E71" s="6">
        <f>Table1345672[[#This Row],[Mount Royal University]]</f>
        <v>6.7174189446916719</v>
      </c>
      <c r="F71" s="6">
        <f>Table1345672[[#This Row],[NAIT]]</f>
        <v>1.3979485535699976</v>
      </c>
      <c r="G71" s="6">
        <f>Table1345672[[#This Row],[SAIT Polytechnic]]</f>
        <v>1.5553999999999999</v>
      </c>
      <c r="H71" s="6">
        <f>Table1345672[[#This Row],[University of Lethbridge]]</f>
        <v>9.4507222312021515</v>
      </c>
    </row>
    <row r="72" spans="1:8" s="16" customFormat="1" ht="15" customHeight="1" x14ac:dyDescent="0.25">
      <c r="A72" s="19" t="s">
        <v>69</v>
      </c>
      <c r="B72" s="14" t="str">
        <f>Table1345672[[#This Row],[BCIT]]</f>
        <v>No Usage Data Available</v>
      </c>
      <c r="C72" s="14">
        <f>Table1345672[[#This Row],[Bow Valley College]]</f>
        <v>3.5347384855581576</v>
      </c>
      <c r="D72" s="14" t="str">
        <f>Table1345672[[#This Row],[MacEwan University]]</f>
        <v>No Usage Data Available</v>
      </c>
      <c r="E72" s="14" t="str">
        <f>Table1345672[[#This Row],[Mount Royal University]]</f>
        <v>No Usage Data Available</v>
      </c>
      <c r="F72" s="14">
        <f>Table1345672[[#This Row],[NAIT]]</f>
        <v>13.71391938456607</v>
      </c>
      <c r="G72" s="14">
        <f>Table1345672[[#This Row],[SAIT Polytechnic]]</f>
        <v>2.5495333333333332</v>
      </c>
      <c r="H72" s="14">
        <f>Table1345672[[#This Row],[University of Lethbridge]]</f>
        <v>21.594051695002424</v>
      </c>
    </row>
  </sheetData>
  <pageMargins left="0" right="0" top="0" bottom="0" header="0" footer="0"/>
  <pageSetup paperSize="17" scale="39" orientation="landscape" r:id="rId1"/>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AAAL Survey - All Inst (All)</vt:lpstr>
      <vt:lpstr>AAAL Survey - All Institutions</vt:lpstr>
      <vt:lpstr>AAAL Survey - FLE Below 1001</vt:lpstr>
      <vt:lpstr>AAAL Survey - FLE 1001-2000</vt:lpstr>
      <vt:lpstr>AAAL Survey - FLE 2001-5000</vt:lpstr>
      <vt:lpstr>AAAL Survey - FLE Above 5000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2015-04-08T05:58:14Z</dcterms:created>
  <dcterms:modified xsi:type="dcterms:W3CDTF">2015-04-08T05:58:20Z</dcterms:modified>
</cp:coreProperties>
</file>